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3" activeTab="15"/>
  </bookViews>
  <sheets>
    <sheet name="1.部门收支总体情况批复表" sheetId="1" r:id="rId1"/>
    <sheet name="2.一般公共预算支出批复表（功能分类）" sheetId="2" r:id="rId2"/>
    <sheet name="3.一般公共预算批复表（经济分类）" sheetId="3" r:id="rId3"/>
    <sheet name="4.项目支出批复表" sheetId="4" r:id="rId4"/>
    <sheet name="5.政府采购预算批复表" sheetId="5" r:id="rId5"/>
    <sheet name="6.政府购买服务预算批复表" sheetId="6" r:id="rId6"/>
    <sheet name="7.部门整体支出绩效目标批复表" sheetId="7" r:id="rId7"/>
    <sheet name="8.项目支出绩效目标批复表（1）" sheetId="8" r:id="rId8"/>
    <sheet name="8.项目支出绩效目标批复表（2）" sheetId="9" r:id="rId9"/>
    <sheet name="8.项目支出绩效目标批复表（3）" sheetId="10" r:id="rId10"/>
    <sheet name="8.项目支出绩效目标批复表（4）" sheetId="11" r:id="rId11"/>
    <sheet name="8.项目支出绩效目标批复表（5）" sheetId="12" r:id="rId12"/>
    <sheet name="8.项目支出绩效目标批复表（6）" sheetId="13" r:id="rId13"/>
    <sheet name="8.项目支出绩效目标批复表（7）" sheetId="14" r:id="rId14"/>
    <sheet name="8.项目支出绩效目标批复表（8）" sheetId="15" r:id="rId15"/>
    <sheet name="8.项目支出绩效目标批复表（9）" sheetId="16" r:id="rId16"/>
  </sheets>
  <externalReferences>
    <externalReference r:id="rId19"/>
    <externalReference r:id="rId20"/>
  </externalReferences>
  <definedNames>
    <definedName name="_xlnm.Print_Area" localSheetId="2">'3.一般公共预算批复表（经济分类）'!$A$1:$V$57</definedName>
    <definedName name="_xlnm.Print_Titles" localSheetId="2">'3.一般公共预算批复表（经济分类）'!$4:$6</definedName>
    <definedName name="_xlnm.Print_Titles" localSheetId="6">'7.部门整体支出绩效目标批复表'!$2:$8</definedName>
    <definedName name="产出指标" localSheetId="2">#REF!</definedName>
    <definedName name="产出指标" localSheetId="6">#REF!</definedName>
    <definedName name="产出指标" localSheetId="15">#REF!</definedName>
    <definedName name="产出指标" localSheetId="13">#REF!</definedName>
    <definedName name="产出指标" localSheetId="14">#REF!</definedName>
    <definedName name="产出指标" localSheetId="7">#REF!</definedName>
    <definedName name="产出指标" localSheetId="9">#REF!</definedName>
    <definedName name="产出指标" localSheetId="10">#REF!</definedName>
    <definedName name="产出指标" localSheetId="12">#REF!</definedName>
    <definedName name="产出指标">#REF!</definedName>
    <definedName name="结果表" localSheetId="2">#REF!</definedName>
    <definedName name="结果表" localSheetId="15">#REF!</definedName>
    <definedName name="结果表" localSheetId="13">#REF!</definedName>
    <definedName name="结果表" localSheetId="14">#REF!</definedName>
    <definedName name="结果表" localSheetId="9">#REF!</definedName>
    <definedName name="结果表" localSheetId="10">#REF!</definedName>
    <definedName name="结果表" localSheetId="12">#REF!</definedName>
    <definedName name="结果表">#REF!</definedName>
    <definedName name="满意度指标" localSheetId="2">#REF!</definedName>
    <definedName name="满意度指标" localSheetId="6">#REF!</definedName>
    <definedName name="满意度指标" localSheetId="15">#REF!</definedName>
    <definedName name="满意度指标" localSheetId="13">#REF!</definedName>
    <definedName name="满意度指标" localSheetId="14">#REF!</definedName>
    <definedName name="满意度指标" localSheetId="7">#REF!</definedName>
    <definedName name="满意度指标" localSheetId="9">#REF!</definedName>
    <definedName name="满意度指标" localSheetId="10">#REF!</definedName>
    <definedName name="满意度指标" localSheetId="12">#REF!</definedName>
    <definedName name="满意度指标">#REF!</definedName>
    <definedName name="效益指标" localSheetId="2">#REF!</definedName>
    <definedName name="效益指标" localSheetId="6">#REF!</definedName>
    <definedName name="效益指标" localSheetId="15">#REF!</definedName>
    <definedName name="效益指标" localSheetId="13">#REF!</definedName>
    <definedName name="效益指标" localSheetId="14">#REF!</definedName>
    <definedName name="效益指标" localSheetId="7">#REF!</definedName>
    <definedName name="效益指标" localSheetId="9">#REF!</definedName>
    <definedName name="效益指标" localSheetId="10">#REF!</definedName>
    <definedName name="效益指标" localSheetId="12">#REF!</definedName>
    <definedName name="效益指标">#REF!</definedName>
    <definedName name="一般公共预算支出" localSheetId="2">#REF!</definedName>
    <definedName name="一般公共预算支出" localSheetId="15">#REF!</definedName>
    <definedName name="一般公共预算支出" localSheetId="13">#REF!</definedName>
    <definedName name="一般公共预算支出" localSheetId="14">#REF!</definedName>
    <definedName name="一般公共预算支出" localSheetId="9">#REF!</definedName>
    <definedName name="一般公共预算支出" localSheetId="10">#REF!</definedName>
    <definedName name="一般公共预算支出" localSheetId="12">#REF!</definedName>
    <definedName name="一般公共预算支出">#REF!</definedName>
    <definedName name="一级指标" localSheetId="2">#REF!</definedName>
    <definedName name="一级指标" localSheetId="6">#REF!</definedName>
    <definedName name="一级指标" localSheetId="15">#REF!</definedName>
    <definedName name="一级指标" localSheetId="13">#REF!</definedName>
    <definedName name="一级指标" localSheetId="14">#REF!</definedName>
    <definedName name="一级指标" localSheetId="7">#REF!</definedName>
    <definedName name="一级指标" localSheetId="9">#REF!</definedName>
    <definedName name="一级指标" localSheetId="10">#REF!</definedName>
    <definedName name="一级指标" localSheetId="12">#REF!</definedName>
    <definedName name="一级指标">#REF!</definedName>
    <definedName name="产出指标" localSheetId="11">#REF!</definedName>
    <definedName name="结果表" localSheetId="11">#REF!</definedName>
    <definedName name="满意度指标" localSheetId="11">#REF!</definedName>
    <definedName name="效益指标" localSheetId="11">#REF!</definedName>
    <definedName name="一般公共预算支出" localSheetId="11">#REF!</definedName>
    <definedName name="一级指标" localSheetId="11">#REF!</definedName>
    <definedName name="产出指标" localSheetId="8">#REF!</definedName>
    <definedName name="满意度指标" localSheetId="8">#REF!</definedName>
    <definedName name="效益指标" localSheetId="8">#REF!</definedName>
    <definedName name="一级指标" localSheetId="8">#REF!</definedName>
  </definedNames>
  <calcPr fullCalcOnLoad="1"/>
</workbook>
</file>

<file path=xl/comments1.xml><?xml version="1.0" encoding="utf-8"?>
<comments xmlns="http://schemas.openxmlformats.org/spreadsheetml/2006/main">
  <authors>
    <author>Administrator</author>
  </authors>
  <commentList>
    <comment ref="C6" authorId="0">
      <text>
        <r>
          <rPr>
            <b/>
            <sz val="9"/>
            <rFont val="Tahoma"/>
            <family val="2"/>
          </rPr>
          <t>Administrator:</t>
        </r>
        <r>
          <rPr>
            <sz val="9"/>
            <rFont val="Tahoma"/>
            <family val="2"/>
          </rPr>
          <t xml:space="preserve">
+40502</t>
        </r>
      </text>
    </comment>
  </commentList>
</comments>
</file>

<file path=xl/comments3.xml><?xml version="1.0" encoding="utf-8"?>
<comments xmlns="http://schemas.openxmlformats.org/spreadsheetml/2006/main">
  <authors>
    <author>Administrator</author>
  </authors>
  <commentList>
    <comment ref="K10" authorId="0">
      <text>
        <r>
          <rPr>
            <b/>
            <sz val="9"/>
            <rFont val="宋体"/>
            <family val="0"/>
          </rPr>
          <t>Administrator:</t>
        </r>
        <r>
          <rPr>
            <sz val="9"/>
            <rFont val="宋体"/>
            <family val="0"/>
          </rPr>
          <t xml:space="preserve">
事业人员-9160
</t>
        </r>
      </text>
    </comment>
  </commentList>
</comments>
</file>

<file path=xl/sharedStrings.xml><?xml version="1.0" encoding="utf-8"?>
<sst xmlns="http://schemas.openxmlformats.org/spreadsheetml/2006/main" count="1691" uniqueCount="653">
  <si>
    <t>附表1</t>
  </si>
  <si>
    <t>中共遵义市委宣传部2022年部门预算调整部门收支总体情况批复表</t>
  </si>
  <si>
    <t>单位：元</t>
  </si>
  <si>
    <t>收入</t>
  </si>
  <si>
    <t>支出</t>
  </si>
  <si>
    <t>备注</t>
  </si>
  <si>
    <t>项目</t>
  </si>
  <si>
    <t>年初预算数</t>
  </si>
  <si>
    <t>调整预算数</t>
  </si>
  <si>
    <t>增减数</t>
  </si>
  <si>
    <t>一、一般公共预算财政拨款收入</t>
  </si>
  <si>
    <t>一、一般公共服务支出</t>
  </si>
  <si>
    <t/>
  </si>
  <si>
    <t>二、政府性基金预算财政拨款收入</t>
  </si>
  <si>
    <t>二、文化旅游体育与传媒支出</t>
  </si>
  <si>
    <t>三、国有资本经营预算财政拨款收入</t>
  </si>
  <si>
    <t>三、社会保障和就业支出</t>
  </si>
  <si>
    <t>四、财政专户管理资金收入</t>
  </si>
  <si>
    <t>四、卫生健康支出</t>
  </si>
  <si>
    <t>五、事业收入</t>
  </si>
  <si>
    <t>五、住房保障支出</t>
  </si>
  <si>
    <t>六、事业单位经营收入</t>
  </si>
  <si>
    <t>六、其他支出</t>
  </si>
  <si>
    <t>七、上级补助收入</t>
  </si>
  <si>
    <t>七、转移性支出</t>
  </si>
  <si>
    <t>八、附属单位上缴收入</t>
  </si>
  <si>
    <t>九、其他收入</t>
  </si>
  <si>
    <t>......</t>
  </si>
  <si>
    <t>本年收入合计</t>
  </si>
  <si>
    <t>本年支出合计</t>
  </si>
  <si>
    <t>上年结转</t>
  </si>
  <si>
    <t>结转下年</t>
  </si>
  <si>
    <t>收入总计</t>
  </si>
  <si>
    <t>支出总计</t>
  </si>
  <si>
    <t>附表2</t>
  </si>
  <si>
    <t>中共遵义市委宣传部2022年部门预算调整一般公共预算支出批复表（功能分类科目）</t>
  </si>
  <si>
    <t>科目编码</t>
  </si>
  <si>
    <t>科目名称</t>
  </si>
  <si>
    <t>合计</t>
  </si>
  <si>
    <t>基本支出</t>
  </si>
  <si>
    <t>项目支出</t>
  </si>
  <si>
    <t>合  计</t>
  </si>
  <si>
    <t>一般公共服务支出</t>
  </si>
  <si>
    <t>宣传事务</t>
  </si>
  <si>
    <t>2013301</t>
  </si>
  <si>
    <t>行政运行</t>
  </si>
  <si>
    <r>
      <t>调增</t>
    </r>
    <r>
      <rPr>
        <sz val="8"/>
        <rFont val="Times New Roman"/>
        <family val="1"/>
      </rPr>
      <t>5000</t>
    </r>
    <r>
      <rPr>
        <sz val="8"/>
        <rFont val="宋体"/>
        <family val="0"/>
      </rPr>
      <t>元</t>
    </r>
  </si>
  <si>
    <t>2013350</t>
  </si>
  <si>
    <t>事业运行</t>
  </si>
  <si>
    <t>2013399</t>
  </si>
  <si>
    <t>其他宣传事务支出</t>
  </si>
  <si>
    <t>207</t>
  </si>
  <si>
    <t>文化旅游体育与传媒支出</t>
  </si>
  <si>
    <t>20701</t>
  </si>
  <si>
    <t>文化和旅游</t>
  </si>
  <si>
    <t>2070199</t>
  </si>
  <si>
    <t>其他文化和旅游支出</t>
  </si>
  <si>
    <t>20799</t>
  </si>
  <si>
    <t>其他文化旅游体育与传媒支出</t>
  </si>
  <si>
    <t>2079999</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</si>
  <si>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</si>
  <si>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</si>
  <si>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</si>
  <si>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</si>
  <si>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</si>
  <si>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</si>
  <si>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</si>
  <si>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</si>
  <si>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</si>
  <si>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2089999</t>
  </si>
  <si>
    <r>
      <t>调减</t>
    </r>
    <r>
      <rPr>
        <sz val="8"/>
        <rFont val="Arial"/>
        <family val="2"/>
      </rPr>
      <t>5000</t>
    </r>
    <r>
      <rPr>
        <sz val="8"/>
        <rFont val="宋体"/>
        <family val="0"/>
      </rPr>
      <t>元</t>
    </r>
  </si>
  <si>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</si>
  <si>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</si>
  <si>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</si>
  <si>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</si>
  <si>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</si>
  <si>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</si>
  <si>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</si>
  <si>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</si>
  <si>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</si>
  <si>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</si>
  <si>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</si>
  <si>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</si>
  <si>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</si>
  <si>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</si>
  <si>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</si>
  <si>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</si>
  <si>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230</t>
  </si>
  <si>
    <t>转移性支出</t>
  </si>
  <si>
    <t>23003</t>
  </si>
  <si>
    <t>专项转移支付</t>
  </si>
  <si>
    <t>2300301</t>
  </si>
  <si>
    <t>一般公共服务</t>
  </si>
  <si>
    <r>
      <t>2022</t>
    </r>
    <r>
      <rPr>
        <sz val="10"/>
        <rFont val="宋体"/>
        <family val="0"/>
      </rPr>
      <t>年省级文化事费下县</t>
    </r>
  </si>
  <si>
    <t>附表3</t>
  </si>
  <si>
    <t>中共遵义市委宣传部2022年部门预算调整一般公共预算支出批复表（经济分类科目）</t>
  </si>
  <si>
    <t>政府预算经济分类</t>
  </si>
  <si>
    <t>部门预算经济分类</t>
  </si>
  <si>
    <t>总计调整指标</t>
  </si>
  <si>
    <t>其中：财政已批准调整指标</t>
  </si>
  <si>
    <t>财政尚未批准调整指标</t>
  </si>
  <si>
    <t>类</t>
  </si>
  <si>
    <t>款</t>
  </si>
  <si>
    <t xml:space="preserve">       合计</t>
  </si>
  <si>
    <t>501</t>
  </si>
  <si>
    <t>机关工资福利支出</t>
  </si>
  <si>
    <t>301</t>
  </si>
  <si>
    <t>工资福利支出</t>
  </si>
  <si>
    <t>宣传思想文化建设项目填减9万元至其他商品和服务支出</t>
  </si>
  <si>
    <t>01</t>
  </si>
  <si>
    <t>工资奖金津补贴</t>
  </si>
  <si>
    <t>基本工资</t>
  </si>
  <si>
    <t>02</t>
  </si>
  <si>
    <t>津贴补贴</t>
  </si>
  <si>
    <t>03</t>
  </si>
  <si>
    <t>奖金</t>
  </si>
  <si>
    <t>社会保障缴费</t>
  </si>
  <si>
    <t>08</t>
  </si>
  <si>
    <t>机关事业单位基本养老保险缴费</t>
  </si>
  <si>
    <t>09</t>
  </si>
  <si>
    <t>职业年金缴费</t>
  </si>
  <si>
    <t>10</t>
  </si>
  <si>
    <t>职工基本医疗保险缴费</t>
  </si>
  <si>
    <t>11</t>
  </si>
  <si>
    <t>公务员医疗补助缴费</t>
  </si>
  <si>
    <t>12</t>
  </si>
  <si>
    <t>其他社会保障缴费</t>
  </si>
  <si>
    <t>基本支出调减5000元至其他商品和服务支出</t>
  </si>
  <si>
    <t>13</t>
  </si>
  <si>
    <t>99</t>
  </si>
  <si>
    <t>其他工资福利支出</t>
  </si>
  <si>
    <t>06</t>
  </si>
  <si>
    <t>伙食补助费</t>
  </si>
  <si>
    <t>502</t>
  </si>
  <si>
    <t>机关商品和服务支出</t>
  </si>
  <si>
    <t>302</t>
  </si>
  <si>
    <t>商品和服务支出</t>
  </si>
  <si>
    <t>办公经费</t>
  </si>
  <si>
    <t>办公费</t>
  </si>
  <si>
    <t>宣传思想文化建设项目调增9万</t>
  </si>
  <si>
    <t>印刷费</t>
  </si>
  <si>
    <t>基本支出调减10000元至其他商品和服务支出； 宣传思想文化建设项目调减2万至办公费</t>
  </si>
  <si>
    <t>04</t>
  </si>
  <si>
    <t>手续费</t>
  </si>
  <si>
    <t>基本支出调减8000元至其他商品和服务支出</t>
  </si>
  <si>
    <t>05</t>
  </si>
  <si>
    <t>水费</t>
  </si>
  <si>
    <t>电费</t>
  </si>
  <si>
    <t>07</t>
  </si>
  <si>
    <t>邮电费</t>
  </si>
  <si>
    <t>基本支出调减10000元至其他商品服务支出</t>
  </si>
  <si>
    <t>物业管理费</t>
  </si>
  <si>
    <t>差旅费</t>
  </si>
  <si>
    <t>基本支出调减10000元至其他商品和服务支出； 宣传思想文化建设项目调减15万至其他商品和服务支出</t>
  </si>
  <si>
    <t>14</t>
  </si>
  <si>
    <t>租赁费</t>
  </si>
  <si>
    <t>宣传思想文化建设项目调增6万</t>
  </si>
  <si>
    <t>28</t>
  </si>
  <si>
    <t>工会经费</t>
  </si>
  <si>
    <t>29</t>
  </si>
  <si>
    <t>福利费</t>
  </si>
  <si>
    <t>39</t>
  </si>
  <si>
    <t>其他交通费用</t>
  </si>
  <si>
    <t>车补增加55550，公用调出40000至其他商品和服务支出</t>
  </si>
  <si>
    <t>会议费</t>
  </si>
  <si>
    <t>15</t>
  </si>
  <si>
    <t>基本支出调减5000元至劳务费；宣传思想文化建设项目填减4万至租赁费。</t>
  </si>
  <si>
    <t>培训费</t>
  </si>
  <si>
    <t>16</t>
  </si>
  <si>
    <t>新增2021年培训费项目5.2502万，宣传思想文化建设项目调减7万</t>
  </si>
  <si>
    <t>委托业务费</t>
  </si>
  <si>
    <t>26</t>
  </si>
  <si>
    <t>劳务费</t>
  </si>
  <si>
    <t>宣传思想文化建设项目调减2万至租赁费</t>
  </si>
  <si>
    <t>27</t>
  </si>
  <si>
    <t>基本支出调减25000元至其他商品服务支出；新增2022年文化事业建设费97万元</t>
  </si>
  <si>
    <t>公务接待费</t>
  </si>
  <si>
    <t>17</t>
  </si>
  <si>
    <t>公务用车运行维护费</t>
  </si>
  <si>
    <t>31</t>
  </si>
  <si>
    <t>其他商品和服务支出</t>
  </si>
  <si>
    <t>基本支出调增113000元； 宣传思想文化建设项目调增24万，待划转至市直单位150+82.333=232.333万元。新增2022年文化事业建设费361.43万元。</t>
  </si>
  <si>
    <t>503</t>
  </si>
  <si>
    <t>机关资本性支出（一）</t>
  </si>
  <si>
    <t>310</t>
  </si>
  <si>
    <t>资本性支出</t>
  </si>
  <si>
    <t>设备购置</t>
  </si>
  <si>
    <t>办公设备购置</t>
  </si>
  <si>
    <t>505</t>
  </si>
  <si>
    <t>对事业单位经常性补助</t>
  </si>
  <si>
    <t>影视文化发展专项划转至市电视台</t>
  </si>
  <si>
    <t>绩效工资</t>
  </si>
  <si>
    <t>城镇职工基本医疗保险缴费</t>
  </si>
  <si>
    <t>509</t>
  </si>
  <si>
    <t>对个人和家庭的补助</t>
  </si>
  <si>
    <t>303</t>
  </si>
  <si>
    <t>退休费</t>
  </si>
  <si>
    <t>其他对个人和家庭补助</t>
  </si>
  <si>
    <t>其他对个人和家庭的补助</t>
  </si>
  <si>
    <t>513</t>
  </si>
  <si>
    <t>上下级政府间转移性支出</t>
  </si>
  <si>
    <t>2022年文化事业建设费</t>
  </si>
  <si>
    <t>附表4</t>
  </si>
  <si>
    <t>中共遵义市委宣传部2022年部门预算调整项目批复申报表</t>
  </si>
  <si>
    <t>单位：万元</t>
  </si>
  <si>
    <t>项目名称</t>
  </si>
  <si>
    <t>一、一般公共预算</t>
  </si>
  <si>
    <t>（一）宣传思想发展专项</t>
  </si>
  <si>
    <t>（二）宣传思想文化建设</t>
  </si>
  <si>
    <t>指标已划拨付遵义市电视台等市级预算单位253.628万元，待划拨市文联19.6万元、市电视台57万元、市青少年宫2.233万元、市图书馆3.5万元，合计82.333万元。</t>
  </si>
  <si>
    <t>（三）宣传思想文化建设（下县）</t>
  </si>
  <si>
    <t>（四）影视文化发展专项</t>
  </si>
  <si>
    <t>调剂250万用于黄大发口述史，指标待划至遵义市电视台</t>
  </si>
  <si>
    <t>（五）新媒体平台项目建设经费</t>
  </si>
  <si>
    <t>（六）人才专项</t>
  </si>
  <si>
    <t>（七）党史学习教育工作经费</t>
  </si>
  <si>
    <t>（八）“四在农家”创建专项资金</t>
  </si>
  <si>
    <t>（九）2021年文化事业建设费</t>
  </si>
  <si>
    <t>（十）免费发放党报党刊</t>
  </si>
  <si>
    <t>（十一）深化全国文明城市</t>
  </si>
  <si>
    <t>（十二）省级文化建设专项</t>
  </si>
  <si>
    <t>（十三）2022年省级文化事业建设费</t>
  </si>
  <si>
    <t>390万下县</t>
  </si>
  <si>
    <t>（十四）2021年培训费（其他收入收回额度再安排）</t>
  </si>
  <si>
    <t>二、政府性基金预算</t>
  </si>
  <si>
    <t>XXX项目</t>
  </si>
  <si>
    <t>三、国有资本经营预算</t>
  </si>
  <si>
    <t>四、财政专户管理资金（仅含教育收费专户、粮食风险基金专户）</t>
  </si>
  <si>
    <t>五、单位其他资金</t>
  </si>
  <si>
    <t>宣传文化其他经费支出</t>
  </si>
  <si>
    <t>2022年省宣拨宣传思想文化建设工作经费</t>
  </si>
  <si>
    <t>2021年党费</t>
  </si>
  <si>
    <t>2020年及以前市总工会拨工会补助经费</t>
  </si>
  <si>
    <t>2021年培训经费</t>
  </si>
  <si>
    <t>2021年舆情信息工作补助经费</t>
  </si>
  <si>
    <t>2022年舆情信息工作补助经费</t>
  </si>
  <si>
    <t>2021年道德模范及少年宫工作经费</t>
  </si>
  <si>
    <t>2022年培训经费</t>
  </si>
  <si>
    <t>2021年社科理论工作经费</t>
  </si>
  <si>
    <t>2021年文化文艺建设及文化产业发展经费</t>
  </si>
  <si>
    <t>2022年全民阅读、“扫黄打非”工作经费</t>
  </si>
  <si>
    <t>2022年文化文艺建设及文化产业发展经费</t>
  </si>
  <si>
    <t>2021年新闻外宣经费</t>
  </si>
  <si>
    <t>2021年全民阅读、“扫黄打非”工作经费</t>
  </si>
  <si>
    <t>2022年道德模范及少年宫工作经费</t>
  </si>
  <si>
    <t>2022年宣传思想文化建设项目经费</t>
  </si>
  <si>
    <t>2022年社科理论工作经费</t>
  </si>
  <si>
    <t>2022年省级爱教基地改陈布展项目经费</t>
  </si>
  <si>
    <t>2020年及以前党员支持新冠肺炎疫情防控奖励经费</t>
  </si>
  <si>
    <t>2022年新闻外宣经费</t>
  </si>
  <si>
    <t>2021年“文明在行动·满意在贵州”工作经费</t>
  </si>
  <si>
    <t>2022年党费</t>
  </si>
  <si>
    <t>2022年“文明在行动·满意在贵州”工作经费</t>
  </si>
  <si>
    <t>注：本表填报预算部门所有项目支出情况</t>
  </si>
  <si>
    <t>附表5</t>
  </si>
  <si>
    <t>中共遵义市委宣传部2022年部门预算调整政府采购预算批复表</t>
  </si>
  <si>
    <t>功能科目</t>
  </si>
  <si>
    <t>政府经济科目</t>
  </si>
  <si>
    <t>部门经济科目</t>
  </si>
  <si>
    <t>品目名称</t>
  </si>
  <si>
    <t>采购组织形式</t>
  </si>
  <si>
    <t>采购项目分类</t>
  </si>
  <si>
    <t>采购方式</t>
  </si>
  <si>
    <t>一般公共预算财政拨款收入</t>
  </si>
  <si>
    <t>政府性基金预算财政拨款收入</t>
  </si>
  <si>
    <t>国有资本经营预算财政拨款收入</t>
  </si>
  <si>
    <t>财政专户管理资金收入</t>
  </si>
  <si>
    <t>事业收入</t>
  </si>
  <si>
    <t>事业单位经营收入</t>
  </si>
  <si>
    <t>附属单位上缴收入</t>
  </si>
  <si>
    <t>上级补助收入</t>
  </si>
  <si>
    <t>其他收入</t>
  </si>
  <si>
    <t>公用经费（测算）</t>
  </si>
  <si>
    <t>其他台、桌类</t>
  </si>
  <si>
    <t>货物</t>
  </si>
  <si>
    <t>沙发类</t>
  </si>
  <si>
    <t>集中采购</t>
  </si>
  <si>
    <t>电子卖场</t>
  </si>
  <si>
    <t>其他椅凳类</t>
  </si>
  <si>
    <t>台式计算机</t>
  </si>
  <si>
    <t>分散采购</t>
  </si>
  <si>
    <t>单一来源方式</t>
  </si>
  <si>
    <t>安可</t>
  </si>
  <si>
    <t>其他柜类</t>
  </si>
  <si>
    <t>激光打印机</t>
  </si>
  <si>
    <t>碎纸机</t>
  </si>
  <si>
    <t>掌上电脑</t>
  </si>
  <si>
    <t>询价</t>
  </si>
  <si>
    <t>宣传思想文化建设</t>
  </si>
  <si>
    <t>便携式计算机</t>
  </si>
  <si>
    <t>其他办公设备</t>
  </si>
  <si>
    <t>附表6</t>
  </si>
  <si>
    <t>中共遵义市委宣传部2022年部门预算调整政府购买服务预算批复表</t>
  </si>
  <si>
    <t>政府购买服务名称</t>
  </si>
  <si>
    <t>政府购买服务内容</t>
  </si>
  <si>
    <t>宣传思想发展专项</t>
  </si>
  <si>
    <t>公共文化规划和政策研究、宣传服务</t>
  </si>
  <si>
    <t>宣传、推广、平台运营服务</t>
  </si>
  <si>
    <t>宣传推广</t>
  </si>
  <si>
    <t>与新华社年度宣传合作</t>
  </si>
  <si>
    <t>与人民网年度宣传合作</t>
  </si>
  <si>
    <t>与国际在线年度宣传合作</t>
  </si>
  <si>
    <t>与贵州广播电视台年度宣传合作</t>
  </si>
  <si>
    <t>与多彩贵州网年度宣传合作</t>
  </si>
  <si>
    <t>与人民日报年度宣传合作</t>
  </si>
  <si>
    <t>与贵州日报年度宣传合作</t>
  </si>
  <si>
    <t>宣传、策划、设计、制作等</t>
  </si>
  <si>
    <t>宣传设计、制作</t>
  </si>
  <si>
    <t>深化文明城市宣传</t>
  </si>
  <si>
    <t>创建中华诗词之市</t>
  </si>
  <si>
    <t>国际传播海外平台建设</t>
  </si>
  <si>
    <t>宣传活动开展</t>
  </si>
  <si>
    <t>深化文明城市长效常态志愿服务培训</t>
  </si>
  <si>
    <t>宣传制作</t>
  </si>
  <si>
    <t>文明村镇文明单位奖牌制作</t>
  </si>
  <si>
    <t>注：本表仅限于行政机关、参公单位、人民团体、民主党派存在政府购买服务的情况填写，事业单位如有购买服务请在政府采购预算表填写</t>
  </si>
  <si>
    <t>附表7</t>
  </si>
  <si>
    <t>中共遵义市委宣传部2022年部门预算调整部门整体支出绩效目标批复表</t>
  </si>
  <si>
    <t>部门名称</t>
  </si>
  <si>
    <t>中共遵义市委宣传部</t>
  </si>
  <si>
    <t>部门总体资金情况(万元)：</t>
  </si>
  <si>
    <t>资金总额(万元)：</t>
  </si>
  <si>
    <t>其他</t>
  </si>
  <si>
    <t xml:space="preserve"> 部门职能概述</t>
  </si>
  <si>
    <t>(一)拟订宣传思想文化工作方针政策和事业发展总体规划，统筹协调推进全市宣传文化领域法治建设，按照市委统- .部署，协调宣传思想文化系统各部门之间的工作。
(二)统筹协调党的意识形态工作，贯彻落实市委关于意识形态工作决策部署，协调开展意识形态工作责任制落实和日常监督检查，结合巡视巡察工作开展专项检查。
(三)负责市委理论学习中心组学习相关工作。统筹指导协调全市理论研究、理论学习、理论宣传工作，组织协调开展全市理论武装工作，组织实施马克思主义理论研究和建设工程。
(四)研究都署全市思想政治工作，配合市委组织部做好党员教育工作，指导编写党员教育教材，会同有关部门研究和改进群众思想教育工作.会同有关部门做好革命历史类纪念设施、遗址和爱国主义教育基地的挖掘、保护、 建设、管理和利用工作。
(五)统筹分析研判和引导社会舆论，指导协调市各新闻单位工作，协调中央、省新闻单位在遵分支机构等加强涉遵新闻报道，组织全市突发公共事件应急新闻工作。
(六)拟订全市新闻出版业的管理政策并督促落实，管理新闻出版行政事务，组织协调有关行政审批工作，统筹规划和指导协调新闻出版事业、产业发展，监督管理出版物内容和质量，监督管理印刷业，管理著作权;组织指导协调全市“扫黄打非”工作;负责有关国内报刊社、通讯社在遵分支机构等的监督管理。
(七)从宏观上统筹指导协调全市互联网宣传和信息内容管理工作;统筹协调全市数字新媒体的建设和管理。
(八)从宏观上统筹指导协调推动全市精神文化产品的创作和生产，协调组织中华优秀传统文化传承发展有关工作，指导协调推动群众文化建设
(九)负责管理全市电影行政事务，指导监管全市电影制片、发行、放映工作，组织对电影内容进行审查，指导协调全市性重大电影活动。
(十)对全市新闻出版、广播影视、文化艺术改革发展研究提出政策措施办法，统筹指导、协调推动全市文化体制改革和文 化事业、文化产业及旅游业发展;组织推动实施重大文化产业项目。承担市文化改革和发展工作领导小组日常工作。
(十一)统筹指导全市舆情信息工作，组织协调开展市内外舆情信息收集分析研判工作，跟踪了解、研究掌握全市宣传舆情动态。
(十二)统筹规划全市对外宣传工作，负责拟订全市对外宣传工作战略规划，统筹协调国际传播能力建设，统筹协调遵义文化走出去工作。
(十三)参与组织协调推动全市重要会议、重大活动、重大主题的对外宣传，会同有关部门做好外来记者来遵采访事务方面的工作。
(十四)统筹协调组织开展全市新闻发布工作，承担市委、市政府新闻发布有关组织协调工作,指导市政府各部门和各地的新闻发布工作，拟订新闻发布口径，推动新闻发言人制度建设。
(十五)统筹指导协调全市精神文明建设，组织开展群众性精神文明创建活动，负责协调开展网上精神文明建设;承担市精神文明建设指导委员会的日常工作。
(十六)贯彻党和国家有关社会科学工作的方针政策， 组织开展社科研究、学术交流、咨询服务和社科普及等活动。
(十七)负责有关重要宣传舆论阵地和重要岗位领导干部管理;负责组织开展宣传思想文化系统干部教育培训和人才工作。
(十八)负贵对市互联网信息办公室互联网宣传和信息内容管理方面的工作进行指导;归口领导市文体旅游局;管理遵义市新闻传媒中心(遵义市广播电视台.遵义日报社、遵义杂志社)，代管遵义市文学艺术界联合会。
(十九)负责本部门、本行业领域的安全生产和消防安全工作
(二十)完成市委、市人民政府和上级党委宣传部门交办的其他任务。
(二十一)职责调整:将原市文化广电新闻出版局(市版权局)的新闻出版、电影管理职责划入市委宣传部;将原市委对外宣传工作办公室(市人民政府新闻办公室)的职责划入市委宣传部;将原市委精神文明指导委员会办公室的职责、市文化改革发展办公室的职责划入市委宣传部;将原市委讲师团(市社会科学界联合会、市社会科学院)的社科联有关职责划入市委宣传部。</t>
  </si>
  <si>
    <t xml:space="preserve"> 部门绩效目标</t>
  </si>
  <si>
    <t>1.保障在职46人、退休12人工资、社保等；2.保障部务工作正常运转；3.持续推进党史学习教育；4.持续推进深入全国文明城市；5.持续开展与央级、省有、市级媒体合作；6.持续开展约色传承、红色遵义等活动。</t>
  </si>
  <si>
    <t>绩          效                指                 标</t>
  </si>
  <si>
    <t>一级指标</t>
  </si>
  <si>
    <t>二级指标</t>
  </si>
  <si>
    <t>三级指标</t>
  </si>
  <si>
    <t>指标值</t>
  </si>
  <si>
    <t>说明</t>
  </si>
  <si>
    <t>产出</t>
  </si>
  <si>
    <t>数量</t>
  </si>
  <si>
    <t>中央级、省级、市级媒体合作平台；平台运营等合作经费</t>
  </si>
  <si>
    <t>≧8个</t>
  </si>
  <si>
    <t>开展“醉美遵义城 最美遵义人”典型学习宣传活</t>
  </si>
  <si>
    <t>≧11个</t>
  </si>
  <si>
    <t>新命名市级爱国主义教育基地</t>
  </si>
  <si>
    <t>≥8个</t>
  </si>
  <si>
    <t>选树先进典型</t>
  </si>
  <si>
    <t>≥40个</t>
  </si>
  <si>
    <t>支持社会志愿服务组织</t>
  </si>
  <si>
    <t>常态化</t>
  </si>
  <si>
    <t>深化文化品牌塑造</t>
  </si>
  <si>
    <t>每年≧１个</t>
  </si>
  <si>
    <t>开展“扣好人生第一粒扣子”主题教育实践活动</t>
  </si>
  <si>
    <t>每年一次</t>
  </si>
  <si>
    <t>精神文明建设系列创建活动</t>
  </si>
  <si>
    <t>≥3类</t>
  </si>
  <si>
    <t>文明城市特色亮点点位打造</t>
  </si>
  <si>
    <t>≥10个</t>
  </si>
  <si>
    <t>≥5个</t>
  </si>
  <si>
    <t>遵道行义·文明有礼（文明城市宣传工作）定性深文宣活动</t>
  </si>
  <si>
    <t>≥5场次</t>
  </si>
  <si>
    <t>组织开展意识形态工作培训班</t>
  </si>
  <si>
    <t>≥1次</t>
  </si>
  <si>
    <t>深文宣传品、公益广告</t>
  </si>
  <si>
    <t>若干</t>
  </si>
  <si>
    <t>开展、扶持文化文艺活动</t>
  </si>
  <si>
    <t>≥5场</t>
  </si>
  <si>
    <t>日常运转及后勤保障</t>
  </si>
  <si>
    <t>办公室及深文督查常态化运转</t>
  </si>
  <si>
    <t>“扫黄打非”培训班</t>
  </si>
  <si>
    <t>＝1次</t>
  </si>
  <si>
    <t>市委理论中心组成员学习资料</t>
  </si>
  <si>
    <t>≥500份</t>
  </si>
  <si>
    <t>一批</t>
  </si>
  <si>
    <t>1次</t>
  </si>
  <si>
    <t>打造精准对接群众需求的服务项目</t>
  </si>
  <si>
    <t>≥1个</t>
  </si>
  <si>
    <t>建设“四在农家·文明村镇”示范项目</t>
  </si>
  <si>
    <t>文艺作品高端平台展示</t>
  </si>
  <si>
    <t>打造全国文明城市特色亮点点位</t>
  </si>
  <si>
    <t>质量</t>
  </si>
  <si>
    <t>城市形象</t>
  </si>
  <si>
    <t>不断提升</t>
  </si>
  <si>
    <t>宣传覆盖</t>
  </si>
  <si>
    <t>不断扩大</t>
  </si>
  <si>
    <t>宣传覆盖面</t>
  </si>
  <si>
    <t>平台建设水平</t>
  </si>
  <si>
    <t>显著提高</t>
  </si>
  <si>
    <t>软件正版化工作</t>
  </si>
  <si>
    <t>全面提升</t>
  </si>
  <si>
    <t>贯彻落实思想政治教育工作、“两个纲要”活动</t>
  </si>
  <si>
    <t>得到进一步提升</t>
  </si>
  <si>
    <t>培育和践行社会主义核心价值观</t>
  </si>
  <si>
    <t>更加浓厚</t>
  </si>
  <si>
    <t>全市注册志愿者人数</t>
  </si>
  <si>
    <t>明显增加</t>
  </si>
  <si>
    <t>注册志愿者人数占本地常住人口比例</t>
  </si>
  <si>
    <t>＞13%</t>
  </si>
  <si>
    <t>群众性精神文明建设工作</t>
  </si>
  <si>
    <t>建设水平不断提升</t>
  </si>
  <si>
    <t>深化全国文明城市建设工作</t>
  </si>
  <si>
    <t>全市文明水平不断提升</t>
  </si>
  <si>
    <t>理论学习、研究能力</t>
  </si>
  <si>
    <t>意识形态工作责任制</t>
  </si>
  <si>
    <t>不断落细落实</t>
  </si>
  <si>
    <t>传承红色文化</t>
  </si>
  <si>
    <t>传承红色基因、讲好遵义故事</t>
  </si>
  <si>
    <t>打造文艺精品</t>
  </si>
  <si>
    <t>推进文化繁荣发展</t>
  </si>
  <si>
    <t>时效</t>
  </si>
  <si>
    <t>各项工作开展</t>
  </si>
  <si>
    <t>2022年</t>
  </si>
  <si>
    <t>成本</t>
  </si>
  <si>
    <t>≤751万</t>
  </si>
  <si>
    <t>宣传思想文化工作</t>
  </si>
  <si>
    <t>≤1093万</t>
  </si>
  <si>
    <t>宣传思想文化工作（含下县）</t>
  </si>
  <si>
    <t>≤757.04万</t>
  </si>
  <si>
    <t>党史学习教育</t>
  </si>
  <si>
    <t>≤78.36万</t>
  </si>
  <si>
    <t>人才津贴</t>
  </si>
  <si>
    <t>≤2.46万</t>
  </si>
  <si>
    <t>文化事业建设费</t>
  </si>
  <si>
    <t>≤1272.43万</t>
  </si>
  <si>
    <t>影视文化发展</t>
  </si>
  <si>
    <t>≤550万</t>
  </si>
  <si>
    <t>其他支出</t>
  </si>
  <si>
    <t>≤1902.8万</t>
  </si>
  <si>
    <t>其他收入对应支出</t>
  </si>
  <si>
    <t>≤886.72万</t>
  </si>
  <si>
    <t>效益</t>
  </si>
  <si>
    <t>经济效益</t>
  </si>
  <si>
    <t>为经济发展加大宣传注入活力</t>
  </si>
  <si>
    <t>稳步提升</t>
  </si>
  <si>
    <t>社会效益</t>
  </si>
  <si>
    <t>正面舆论导向</t>
  </si>
  <si>
    <t>不断加强</t>
  </si>
  <si>
    <t>遵义对外形象</t>
  </si>
  <si>
    <t>网络环境</t>
  </si>
  <si>
    <t>更加安全</t>
  </si>
  <si>
    <t>人文科学素养</t>
  </si>
  <si>
    <t>得到提升</t>
  </si>
  <si>
    <t>遵义红色历史文化的知名度、红色传承队伍建设和社会主义核心价值观宣传氛围</t>
  </si>
  <si>
    <t>不断提升、更加浓厚</t>
  </si>
  <si>
    <t>人民精神生活</t>
  </si>
  <si>
    <t>不断丰富</t>
  </si>
  <si>
    <t>群众素质</t>
  </si>
  <si>
    <t>进一步提升</t>
  </si>
  <si>
    <t>全市精神文明建设水平不断提升</t>
  </si>
  <si>
    <t>全市文明程度不断提升</t>
  </si>
  <si>
    <t>城市影响力和知名度</t>
  </si>
  <si>
    <t>不断提高</t>
  </si>
  <si>
    <t>丰富精神文化生活</t>
  </si>
  <si>
    <t>精神享受</t>
  </si>
  <si>
    <t>促进文艺创作</t>
  </si>
  <si>
    <t>培养文艺人才</t>
  </si>
  <si>
    <t>生态效益</t>
  </si>
  <si>
    <t>环保意识</t>
  </si>
  <si>
    <t>不断增强</t>
  </si>
  <si>
    <t>可持续影响</t>
  </si>
  <si>
    <t>促进我市经济社会协调可持续发展</t>
  </si>
  <si>
    <t>日益显著</t>
  </si>
  <si>
    <t>满意度</t>
  </si>
  <si>
    <t>服务对象满意度</t>
  </si>
  <si>
    <t>干部群众满意度</t>
  </si>
  <si>
    <t>≥85%</t>
  </si>
  <si>
    <t>附表8</t>
  </si>
  <si>
    <t>中共遵义市委宣传部2022年部门预算调整项目支出绩效目标批复表</t>
  </si>
  <si>
    <t>主管部门</t>
  </si>
  <si>
    <t>实施单位</t>
  </si>
  <si>
    <t>中共遵义市委宣传部本级</t>
  </si>
  <si>
    <t>资金情况（万元）</t>
  </si>
  <si>
    <t>年度资金总额：</t>
  </si>
  <si>
    <t xml:space="preserve">  其中：财政拨款</t>
  </si>
  <si>
    <t xml:space="preserve">        非财政拨款</t>
  </si>
  <si>
    <t>年度总体目标：</t>
  </si>
  <si>
    <t>1.为充分展示遵义历年来的历史性变革和脱贫攻坚事业取得的成就，大力宣传遵义城市形象，进一步提升遵义的知名度和美誉度，同人民日报、新华社、人民网、国际在线、多彩贵州网、贵州电视台等央级、省级重点媒体和网站开展合作宣传服务；
2.制作全新形象宣传片和外宣产品；化、辣椒产业等方面宣传报道
3.开展2022年度新闻发布会；
4.开展年度新闻发言人培训；
5.做好乡村振兴开局之年及红色文化、酒文；
6. 运营好“学习强国”遵义学习平台，每日定时推送展示遵义新形象的优质稿件，将遵义学习平台打造成宣传遵义新窗口。
7.持续深入推进软件正版化工作</t>
  </si>
  <si>
    <t>1.为充分展示遵义历年来的历史性变革和脱贫攻坚事业取得的成就，大力宣传遵义城市形象，进一步提升遵义的知名度和美誉度，同人民日报、新华社、人民网、国际在线、多彩贵州网、贵州电视台等央级、省级重点媒体和网站开展合作宣传服务；</t>
  </si>
  <si>
    <t>项目或定额成本控制率</t>
  </si>
  <si>
    <t>＝100%</t>
  </si>
  <si>
    <t>≤751万元</t>
  </si>
  <si>
    <t>2021年培训费（其他收入收回额度再安排）</t>
  </si>
  <si>
    <t>用于补充开展遵义市乡风文明建设、新时候文明实践中心建设工作培训班。（关于下达2021年珠海市对口遵义市协作协作资金项目计划的通知）</t>
  </si>
  <si>
    <t>参训天数</t>
  </si>
  <si>
    <t>≥6天</t>
  </si>
  <si>
    <t>参训人数</t>
  </si>
  <si>
    <t>≥50人</t>
  </si>
  <si>
    <t>提高参训干部队伍素质</t>
  </si>
  <si>
    <t>完成时限</t>
  </si>
  <si>
    <t>提升乡村文明风貌</t>
  </si>
  <si>
    <t>参训干部满意度</t>
  </si>
  <si>
    <t>≥90%</t>
  </si>
  <si>
    <t xml:space="preserve"> 1.持续深化全国文明城市建设工作，全国文明城市测评迎检顺利通过；开展系列群众性精神文明建设工作，促进全市精神文明建设水平提升。
2.深入开展“扣好人生第一粒扣子”主题教育实践活动；整合新时代文明实践中心和县级融媒体中心资源。                                       
3.进一步加强《志愿服务条例》宣传教育；持续开展志愿服务培训和先进典型选树；加强“全国志愿服务信息系统”的推广、运营和管理；建设志愿服务站点，扩大志愿服务范围；建好用好遵义文明网、文明遵义微信公众号等平台；推动新时代文明实践志愿服务基金会健康发展。
4.新命名市级爱国主义教育基地；开展“醉美遵义城 最美遵义人”典型学习宣传活动；培育和践行社会主义核心价值观；贯彻落实思想政治教育工作、“两个纲要”活动。
5.在全市宣传文化系统营造尊重人才、尊重知识、尊重劳动、尊重创造的好氛围，激发人才活力，激励人才 创新创业，推进全市文化大发展大繁荣。
6.持续推进长征国家文化公园建设工作。
7.做好全市理论学习中心组指导工作，持续深化理论武装；持续开展好社科普及工作，提高全市干部群众人文科学素养；创新理论宣讲方式，开展“红色遵义”宣讲工作，推动习近平新时代中国特色社会主义思想入脑入心。
8.全市“扫黄打非”和全民阅读推广工作有序推进。
9.积极开展文旅招商工作；打造遵义特色文创产品；奖励一批优秀文艺作品；支持创作一批文艺精品；开展我们的中国梦-文化进万家、送文化下乡等活动；举办新年晚会；开展农村电影公益放映。
10.统筹协调意识形态工作责任制落实和日常监督检查，做好专项检查、意识形态工作巡视问题整改等各项工作；组织开展意识形态工作培训班、舆情信息工作培训班。</t>
  </si>
  <si>
    <t>开展“醉美遵义城 最美遵义人”典型学习宣传活动</t>
  </si>
  <si>
    <t>≥11个</t>
  </si>
  <si>
    <r>
      <rPr>
        <sz val="8"/>
        <rFont val="仿宋_GB2312"/>
        <family val="3"/>
      </rPr>
      <t>每年</t>
    </r>
    <r>
      <rPr>
        <sz val="8"/>
        <rFont val="宋体"/>
        <family val="0"/>
      </rPr>
      <t>≧</t>
    </r>
    <r>
      <rPr>
        <sz val="8"/>
        <rFont val="仿宋_GB2312"/>
        <family val="3"/>
      </rPr>
      <t>１个</t>
    </r>
  </si>
  <si>
    <t>开展深文宣活动</t>
  </si>
  <si>
    <t>发放深文宣传品</t>
  </si>
  <si>
    <t>组织基层宣传人员培训班</t>
  </si>
  <si>
    <t>遵道行义·文明有礼（文明城市宣传工作）</t>
  </si>
  <si>
    <t>深文宣活动≥5场次；深文宣传品、公益广告若干</t>
  </si>
  <si>
    <t>深文公益广告若干</t>
  </si>
  <si>
    <t>≥30条</t>
  </si>
  <si>
    <t>部务日常运转及后勤保障率</t>
  </si>
  <si>
    <t>=100%</t>
  </si>
  <si>
    <t>完成各项工作</t>
  </si>
  <si>
    <t>各项工作完成时限</t>
  </si>
  <si>
    <t>2022年底前</t>
  </si>
  <si>
    <t>≤842万元</t>
  </si>
  <si>
    <t>≤506.04万元</t>
  </si>
  <si>
    <t>干部群众满意</t>
  </si>
  <si>
    <t>市民满意度</t>
  </si>
  <si>
    <t>中心组成员满意度</t>
  </si>
  <si>
    <t>参加培训人员满意度</t>
  </si>
  <si>
    <t>机关干部职工满意度</t>
  </si>
  <si>
    <t>宣传思想文化建设下县</t>
  </si>
  <si>
    <t xml:space="preserve"> 1.持续开展“文明在行动·满意在遵义”系列活动，升打造全国文明城市特色亮点点位，全市精神文明建设水平不断提
2.开展农村电影公益放映;开展送文化下乡等活动；
3.新命名市级爱国主义教育基地
4.以“遵道行义”为品牌，整合新时代文明实践中心和县级融媒体中心资源，打造一批精准对接群众需求的服务项目
5.按照遵义市乡村战略规划、中央和省文明办关于五大精神文明建设之文明村镇建设要求，在我市已经实现县级文明村镇创建84%以上覆盖率的基础上，每年建设50个“四在农家·文明村镇”示范项目，落实遵义乡村精神文明典范树立工程要求，拟采取以奖代补方式，通过实地验收、项目申报等环节，统筹上级涉农精神文明建设经费
6.持续推进长征国家文化公园建设</t>
  </si>
  <si>
    <t>推动基层文化建设，丰富群众精神文化生活</t>
  </si>
  <si>
    <t>群众性精神文明建设水平不断提升。</t>
  </si>
  <si>
    <t>各项工作完成</t>
  </si>
  <si>
    <t>乡村精神文明典范树立工程</t>
  </si>
  <si>
    <t>≤95万元</t>
  </si>
  <si>
    <t>深化全国文明城市建设</t>
  </si>
  <si>
    <t>≤142万元</t>
  </si>
  <si>
    <t>公共文化服务体系建设</t>
  </si>
  <si>
    <t>≤30万元</t>
  </si>
  <si>
    <t>文化产业发展及文艺创作</t>
  </si>
  <si>
    <t>≤20万元</t>
  </si>
  <si>
    <t>红色传承</t>
  </si>
  <si>
    <t>≤45万元</t>
  </si>
  <si>
    <t>深化新时代文明实践引领建设全国文明典范城市行动计划</t>
  </si>
  <si>
    <t>≤50万元</t>
  </si>
  <si>
    <t>目标1：拍摄遵义城市宣传片，提升遵义城市知名度；
目标2：开展在 文创产品设计大赛，宣传遵义特色；
目标3：开展党的二十大精神系列主题活动（含群众性文化文艺、精神文明活动），提升市民爱党敬党情怀；
目标4：融媒体平台及新新闻融合生产系统（索贝中央厨房），实现各种媒介资源有效整合；
目标5：电影《排雷部队》宣发，提高市民对电影的知晓率。</t>
  </si>
  <si>
    <t>电影《排雷部队》线上宣发活动</t>
  </si>
  <si>
    <t>≥5次</t>
  </si>
  <si>
    <t>实施项目个数</t>
  </si>
  <si>
    <t>≥3个</t>
  </si>
  <si>
    <t>电影《排雷部队》现场宣发活动</t>
  </si>
  <si>
    <t>≥1场</t>
  </si>
  <si>
    <t>二十大系列主题活动</t>
  </si>
  <si>
    <t>≥2场</t>
  </si>
  <si>
    <t>举办文创产品设计大赛</t>
  </si>
  <si>
    <t>征集文创产品数量</t>
  </si>
  <si>
    <t>≥300件</t>
  </si>
  <si>
    <t>新型媒体系统</t>
  </si>
  <si>
    <t>≥1套</t>
  </si>
  <si>
    <t>城市宣传片数量</t>
  </si>
  <si>
    <t>≥10部</t>
  </si>
  <si>
    <t>融媒体平台及新新闻融合生产系统</t>
  </si>
  <si>
    <t>符合国家标准和行业标准</t>
  </si>
  <si>
    <t>城市宣传片质量</t>
  </si>
  <si>
    <t>4K超高清</t>
  </si>
  <si>
    <t>工作任务按期完成率</t>
  </si>
  <si>
    <t>文化事业建设水平</t>
  </si>
  <si>
    <t>定性不断提升</t>
  </si>
  <si>
    <t>遵义市民对电影《排雷部队》知晓率</t>
  </si>
  <si>
    <t>≥50%</t>
  </si>
  <si>
    <t>体现遵义特色文创产品</t>
  </si>
  <si>
    <t>通过专家评审</t>
  </si>
  <si>
    <t>城市宣传片付款时限</t>
  </si>
  <si>
    <t>按合同进度%</t>
  </si>
  <si>
    <t>城市宣传片总时长</t>
  </si>
  <si>
    <t>15-20分钟</t>
  </si>
  <si>
    <t>遵义城市宣传片</t>
  </si>
  <si>
    <t>≤97万</t>
  </si>
  <si>
    <t>融媒体平台及新新闻融合生产系统经费</t>
  </si>
  <si>
    <t>≤138万</t>
  </si>
  <si>
    <t>电影《排雷部队》宣发</t>
  </si>
  <si>
    <t>≤103.43万</t>
  </si>
  <si>
    <t>文创产品设计制作大赛</t>
  </si>
  <si>
    <t>≤40万</t>
  </si>
  <si>
    <t>宣传贯彻落实党的二十大精神系列主题活动</t>
  </si>
  <si>
    <t>≤80万</t>
  </si>
  <si>
    <t>效益指标</t>
  </si>
  <si>
    <t>推动形成社会主义文明新风尚</t>
  </si>
  <si>
    <t>效果显著</t>
  </si>
  <si>
    <t>提升遵义城市知名度</t>
  </si>
  <si>
    <t>网民对融媒体平台及新新闻融合生产系统的满意度</t>
  </si>
  <si>
    <t>群众满意度</t>
  </si>
  <si>
    <t>影视文化发展专项</t>
  </si>
  <si>
    <t>加强影视发展，打造影视文艺精品</t>
  </si>
  <si>
    <t>预计拍摄《排雷部队》1部，弘扬爱国主义精神，进一下展示遵义时代楷模形象，提升遵义城市知名度。</t>
  </si>
  <si>
    <t>影视剧创作</t>
  </si>
  <si>
    <t>≥1部</t>
  </si>
  <si>
    <t>参演国内知名演员</t>
  </si>
  <si>
    <t>≥3人</t>
  </si>
  <si>
    <t>遵义取景地</t>
  </si>
  <si>
    <t>≥2个</t>
  </si>
  <si>
    <t>影视作品</t>
  </si>
  <si>
    <t>打造为文艺精品</t>
  </si>
  <si>
    <t>拍摄主题</t>
  </si>
  <si>
    <t>符合社会主义核心价值观</t>
  </si>
  <si>
    <t>创作时间</t>
  </si>
  <si>
    <t>2022-2023年</t>
  </si>
  <si>
    <t>拍摄时间</t>
  </si>
  <si>
    <t>影视剧</t>
  </si>
  <si>
    <t>≤800万元</t>
  </si>
  <si>
    <t>拍摄成本</t>
  </si>
  <si>
    <t>≤550万元</t>
  </si>
  <si>
    <t>文艺人才</t>
  </si>
  <si>
    <t>进一步培养</t>
  </si>
  <si>
    <t>弘扬爱国主义精神</t>
  </si>
  <si>
    <t>进一步弘扬</t>
  </si>
  <si>
    <t>社会效益2</t>
  </si>
  <si>
    <t>大众满意度</t>
  </si>
  <si>
    <t>逐步提升</t>
  </si>
  <si>
    <t xml:space="preserve"> 2021年度高层次人才津贴</t>
  </si>
  <si>
    <t>享受人才津贴人数</t>
  </si>
  <si>
    <t>≥5人</t>
  </si>
  <si>
    <t>享受标准化</t>
  </si>
  <si>
    <t>符合市人才办审核</t>
  </si>
  <si>
    <t>享受津贴时限</t>
  </si>
  <si>
    <t>2021年度在编</t>
  </si>
  <si>
    <t>优化干部队伍建设</t>
  </si>
  <si>
    <t>不断优化</t>
  </si>
  <si>
    <t>享受人才津贴满意度</t>
  </si>
  <si>
    <t>新媒体平台项目建设经费</t>
  </si>
  <si>
    <t>该项目经费由2021年“红色传承”、“深化全国文明城市建设”、“深化全国文明城市建设2”、“文化文艺建设及文化产业发展”结余经费整合而成，与新媒体相结合，用于遵义发布APP及遵义发布公众号的运行与维护。</t>
  </si>
  <si>
    <t>数量1</t>
  </si>
  <si>
    <t>APP日均点击率</t>
  </si>
  <si>
    <t>≥100次</t>
  </si>
  <si>
    <t>公众号文章阅读量</t>
  </si>
  <si>
    <t>≥300次</t>
  </si>
  <si>
    <t>管理平台</t>
  </si>
  <si>
    <t>=2个</t>
  </si>
  <si>
    <t>参与平台运维人数</t>
  </si>
  <si>
    <t>≥2人</t>
  </si>
  <si>
    <t>质量1</t>
  </si>
  <si>
    <t>对遵义发布APP的管理</t>
  </si>
  <si>
    <t>优化、维护，确保安全</t>
  </si>
  <si>
    <t>时效1</t>
  </si>
  <si>
    <t>支付时效</t>
  </si>
  <si>
    <t>按合同规定支付进度支付</t>
  </si>
  <si>
    <t>成本1</t>
  </si>
  <si>
    <t>成本2</t>
  </si>
  <si>
    <t>资金需求</t>
  </si>
  <si>
    <t>138万元，按协议付款85%，即117.3万元</t>
  </si>
  <si>
    <t>社会效益1</t>
  </si>
  <si>
    <t>加强宣传思想文化建设</t>
  </si>
  <si>
    <t>宣传遵义红色文化、长征精神等</t>
  </si>
  <si>
    <t>服务对象        满意度1</t>
  </si>
  <si>
    <t>受益对象满意度</t>
  </si>
  <si>
    <t>党史学习教育工作经费</t>
  </si>
  <si>
    <t>使党员群众接受思想淬炼，筑牢理想信念，强化初心使命。</t>
  </si>
  <si>
    <t>开展党史学习知识竞答活动</t>
  </si>
  <si>
    <t>党史学习知识竞答活动人数</t>
  </si>
  <si>
    <t>≥300人</t>
  </si>
  <si>
    <t>数量2</t>
  </si>
  <si>
    <t>购买办公电脑</t>
  </si>
  <si>
    <t>≥70台</t>
  </si>
  <si>
    <t>设备采购合格率</t>
  </si>
  <si>
    <t>知识竞答活动参与时限</t>
  </si>
  <si>
    <t>2022年7月前</t>
  </si>
  <si>
    <t>≤783612.68元</t>
  </si>
  <si>
    <t>设备采购成本</t>
  </si>
  <si>
    <t>≤320000元</t>
  </si>
  <si>
    <t>全市党史学习教育工作</t>
  </si>
  <si>
    <t>创造良好学习氛围，提升党员党性修养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</si>
</sst>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00_ "/>
    <numFmt numFmtId="181" formatCode="0.0_ "/>
    <numFmt numFmtId="182" formatCode="#,##0.00_ "/>
    <numFmt numFmtId="183" formatCode="0_);[Red]\(0\)"/>
  </numFmts>
  <fonts count="68">
    <font>
      <sz val="10"/>
      <name val="Times New Roman"/>
      <family val="1"/>
    </font>
    <font>
      <sz val="10"/>
      <name val="宋体"/>
      <family val="0"/>
    </font>
    <font>
      <sz val="11"/>
      <color indexed="8"/>
      <name val="宋体"/>
      <family val="0"/>
    </font>
    <font>
      <sz val="11"/>
      <color indexed="8"/>
      <name val="仿宋_GB2312"/>
      <family val="3"/>
    </font>
    <font>
      <b/>
      <sz val="11"/>
      <color indexed="8"/>
      <name val="仿宋_GB2312"/>
      <family val="3"/>
    </font>
    <font>
      <sz val="11"/>
      <name val="仿宋_GB2312"/>
      <family val="3"/>
    </font>
    <font>
      <sz val="11"/>
      <color indexed="8"/>
      <name val="黑体"/>
      <family val="3"/>
    </font>
    <font>
      <sz val="16"/>
      <color indexed="8"/>
      <name val="方正小标宋简体"/>
      <family val="0"/>
    </font>
    <font>
      <u val="single"/>
      <sz val="16"/>
      <color indexed="8"/>
      <name val="方正小标宋简体"/>
      <family val="0"/>
    </font>
    <font>
      <b/>
      <sz val="11"/>
      <name val="仿宋_GB2312"/>
      <family val="3"/>
    </font>
    <font>
      <sz val="9"/>
      <name val="仿宋_GB2312"/>
      <family val="3"/>
    </font>
    <font>
      <sz val="10"/>
      <name val="仿宋_GB2312"/>
      <family val="3"/>
    </font>
    <font>
      <sz val="9"/>
      <name val="宋体"/>
      <family val="0"/>
    </font>
    <font>
      <sz val="6"/>
      <name val="仿宋_GB2312"/>
      <family val="3"/>
    </font>
    <font>
      <sz val="8"/>
      <name val="仿宋_GB2312"/>
      <family val="3"/>
    </font>
    <font>
      <sz val="11"/>
      <color indexed="8"/>
      <name val="等线"/>
      <family val="0"/>
    </font>
    <font>
      <sz val="9"/>
      <name val="SimSun"/>
      <family val="0"/>
    </font>
    <font>
      <sz val="11"/>
      <name val="黑体"/>
      <family val="3"/>
    </font>
    <font>
      <sz val="10"/>
      <name val="Arial"/>
      <family val="2"/>
    </font>
    <font>
      <sz val="18"/>
      <name val="方正小标宋简体"/>
      <family val="0"/>
    </font>
    <font>
      <sz val="11"/>
      <name val="宋体"/>
      <family val="0"/>
    </font>
    <font>
      <sz val="8"/>
      <name val="宋体"/>
      <family val="0"/>
    </font>
    <font>
      <sz val="12"/>
      <name val="宋体"/>
      <family val="0"/>
    </font>
    <font>
      <sz val="12"/>
      <name val="黑体"/>
      <family val="3"/>
    </font>
    <font>
      <sz val="11"/>
      <name val="Arial"/>
      <family val="2"/>
    </font>
    <font>
      <sz val="11"/>
      <name val="Times New Roman"/>
      <family val="1"/>
    </font>
    <font>
      <b/>
      <sz val="11"/>
      <name val="Times New Roman"/>
      <family val="1"/>
    </font>
    <font>
      <b/>
      <sz val="11"/>
      <name val="Arial"/>
      <family val="2"/>
    </font>
    <font>
      <sz val="16"/>
      <name val="方正小标宋简体"/>
      <family val="0"/>
    </font>
    <font>
      <b/>
      <sz val="11"/>
      <name val="SimSun"/>
      <family val="0"/>
    </font>
    <font>
      <sz val="11"/>
      <name val="SimSun"/>
      <family val="0"/>
    </font>
    <font>
      <sz val="9"/>
      <color indexed="8"/>
      <name val="SimSun"/>
      <family val="0"/>
    </font>
    <font>
      <sz val="11"/>
      <name val="楷体_GB2312"/>
      <family val="3"/>
    </font>
    <font>
      <sz val="9"/>
      <name val="Times New Roman"/>
      <family val="1"/>
    </font>
    <font>
      <sz val="8"/>
      <name val="Times New Roman"/>
      <family val="1"/>
    </font>
    <font>
      <b/>
      <sz val="18"/>
      <name val="宋体"/>
      <family val="0"/>
    </font>
    <font>
      <b/>
      <sz val="9"/>
      <name val="宋体"/>
      <family val="0"/>
    </font>
    <font>
      <sz val="11"/>
      <name val="方正小标宋简体"/>
      <family val="0"/>
    </font>
    <font>
      <sz val="6"/>
      <name val="宋体"/>
      <family val="0"/>
    </font>
    <font>
      <sz val="10"/>
      <name val="方正小标宋简体"/>
      <family val="0"/>
    </font>
    <font>
      <sz val="16"/>
      <name val="Times New Roman"/>
      <family val="1"/>
    </font>
    <font>
      <b/>
      <sz val="10"/>
      <name val="Times New Roman"/>
      <family val="1"/>
    </font>
    <font>
      <i/>
      <sz val="11"/>
      <color indexed="23"/>
      <name val="宋体"/>
      <family val="0"/>
    </font>
    <font>
      <b/>
      <sz val="11"/>
      <color indexed="54"/>
      <name val="宋体"/>
      <family val="0"/>
    </font>
    <font>
      <u val="single"/>
      <sz val="10"/>
      <color indexed="36"/>
      <name val="Times New Roman"/>
      <family val="1"/>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0"/>
      <color indexed="12"/>
      <name val="Times New Roman"/>
      <family val="1"/>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53"/>
      <name val="宋体"/>
      <family val="0"/>
    </font>
    <font>
      <sz val="8"/>
      <name val="Arial"/>
      <family val="2"/>
    </font>
    <font>
      <b/>
      <sz val="9"/>
      <name val="Tahoma"/>
      <family val="2"/>
    </font>
    <font>
      <sz val="9"/>
      <name val="Tahoma"/>
      <family val="2"/>
    </font>
    <font>
      <sz val="11"/>
      <color rgb="FF000000"/>
      <name val="等线"/>
      <family val="0"/>
    </font>
    <font>
      <sz val="11"/>
      <color indexed="8"/>
      <name val="Calibri"/>
      <family val="0"/>
    </font>
    <font>
      <sz val="11"/>
      <name val="Calibri"/>
      <family val="0"/>
    </font>
    <font>
      <sz val="6"/>
      <name val="Calibri"/>
      <family val="0"/>
    </font>
    <font>
      <b/>
      <sz val="8"/>
      <name val="Times New Roman"/>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thin"/>
      <top/>
      <bottom/>
    </border>
    <border>
      <left style="thin"/>
      <right/>
      <top/>
      <bottom style="thin"/>
    </border>
    <border>
      <left/>
      <right/>
      <top/>
      <bottom style="thin"/>
    </border>
    <border>
      <left style="double"/>
      <right/>
      <top/>
      <bottom style="thin"/>
    </border>
    <border>
      <left/>
      <right style="medium"/>
      <top/>
      <bottom style="thin"/>
    </border>
    <border>
      <left style="thin"/>
      <right style="thin"/>
      <top style="thin"/>
      <bottom style="thin"/>
    </border>
    <border>
      <left style="thin"/>
      <right/>
      <top style="thin"/>
      <bottom style="thin"/>
    </border>
    <border>
      <left/>
      <right/>
      <top style="thin"/>
      <bottom style="thin"/>
    </border>
    <border>
      <left style="double"/>
      <right/>
      <top style="thin"/>
      <bottom style="thin"/>
    </border>
    <border>
      <left/>
      <right style="medium"/>
      <top style="thin"/>
      <bottom style="thin"/>
    </border>
    <border>
      <left style="medium"/>
      <right/>
      <top/>
      <bottom style="thin"/>
    </border>
    <border>
      <left/>
      <right style="thin"/>
      <top/>
      <bottom style="thin"/>
    </border>
    <border>
      <left style="medium"/>
      <right style="thin"/>
      <top style="thin"/>
      <bottom style="thin"/>
    </border>
    <border>
      <left style="double"/>
      <right style="thin"/>
      <top style="thin"/>
      <bottom style="thin"/>
    </border>
    <border>
      <left style="thin"/>
      <right style="medium"/>
      <top style="thin"/>
      <bottom style="thin"/>
    </border>
    <border>
      <left style="thin"/>
      <right/>
      <top style="thin"/>
      <bottom style="medium"/>
    </border>
    <border>
      <left style="double"/>
      <right style="thin"/>
      <top style="thin"/>
      <bottom style="medium"/>
    </border>
    <border>
      <left style="thin"/>
      <right style="thin"/>
      <top style="thin"/>
      <bottom/>
    </border>
    <border>
      <left style="thin"/>
      <right style="thin"/>
      <top/>
      <bottom/>
    </border>
    <border>
      <left style="thin"/>
      <right style="thin"/>
      <top/>
      <bottom style="thin"/>
    </border>
    <border>
      <left style="medium"/>
      <right/>
      <top style="medium"/>
      <bottom/>
    </border>
    <border>
      <left/>
      <right style="thin"/>
      <top style="medium"/>
      <bottom/>
    </border>
    <border>
      <left style="thin"/>
      <right/>
      <top style="medium"/>
      <bottom style="thin"/>
    </border>
    <border>
      <left/>
      <right/>
      <top style="medium"/>
      <bottom style="thin"/>
    </border>
    <border>
      <left style="double"/>
      <right/>
      <top style="medium"/>
      <bottom style="thin"/>
    </border>
    <border>
      <left/>
      <right style="medium"/>
      <top style="medium"/>
      <bottom style="thin"/>
    </border>
    <border>
      <left style="thin"/>
      <right style="medium"/>
      <top style="thin"/>
      <bottom/>
    </border>
    <border>
      <left style="thin"/>
      <right/>
      <top style="thin"/>
      <bottom/>
    </border>
    <border>
      <left/>
      <right/>
      <top style="thin"/>
      <bottom/>
    </border>
    <border>
      <left style="double"/>
      <right/>
      <top style="thin"/>
      <bottom/>
    </border>
    <border>
      <left/>
      <right style="medium"/>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right style="medium"/>
      <top/>
      <bottom style="thin"/>
    </border>
    <border>
      <left style="thin">
        <color rgb="FF000000"/>
      </left>
      <right style="thin">
        <color rgb="FF000000"/>
      </right>
      <top style="thin">
        <color rgb="FF000000"/>
      </top>
      <bottom style="medium"/>
    </border>
    <border>
      <left/>
      <right style="thin">
        <color rgb="FF000000"/>
      </right>
      <top/>
      <bottom style="thin">
        <color rgb="FF000000"/>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color indexed="63"/>
      </right>
      <top/>
      <bottom style="thin"/>
    </border>
    <border>
      <left style="double"/>
      <right>
        <color indexed="63"/>
      </right>
      <top/>
      <bottom style="thin"/>
    </border>
    <border>
      <left>
        <color indexed="63"/>
      </left>
      <right style="medium"/>
      <top/>
      <bottom style="thin"/>
    </border>
    <border>
      <left style="thin"/>
      <right>
        <color indexed="63"/>
      </right>
      <top style="thin"/>
      <bottom style="thin"/>
    </border>
    <border>
      <left>
        <color indexed="63"/>
      </left>
      <right/>
      <top style="thin"/>
      <bottom style="thin"/>
    </border>
    <border>
      <left style="double"/>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border>
    <border>
      <left style="thin"/>
      <right>
        <color indexed="63"/>
      </right>
      <top style="thin"/>
      <bottom/>
    </border>
    <border>
      <left>
        <color indexed="63"/>
      </left>
      <right>
        <color indexed="63"/>
      </right>
      <top style="thin"/>
      <bottom/>
    </border>
    <border>
      <left style="double"/>
      <right>
        <color indexed="63"/>
      </right>
      <top style="thin"/>
      <bottom/>
    </border>
    <border>
      <left>
        <color indexed="63"/>
      </left>
      <right style="medium"/>
      <top style="thin"/>
      <bottom/>
    </border>
    <border>
      <left style="double"/>
      <right style="thin"/>
      <top style="medium"/>
      <bottom style="thin"/>
    </border>
    <border>
      <left/>
      <right style="thin"/>
      <top style="thin"/>
      <bottom style="thin"/>
    </border>
    <border>
      <left style="thin">
        <color rgb="FF000000"/>
      </left>
      <right/>
      <top style="thin">
        <color rgb="FF000000"/>
      </top>
      <bottom style="thin">
        <color rgb="FF000000"/>
      </bottom>
    </border>
    <border>
      <left style="thin"/>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double"/>
      <right style="thin"/>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double"/>
      <top style="medium"/>
      <bottom style="thin"/>
    </border>
    <border>
      <left/>
      <right style="thin"/>
      <top style="medium"/>
      <bottom style="thin"/>
    </border>
    <border>
      <left style="thin"/>
      <right style="double"/>
      <top style="thin"/>
      <bottom style="thin"/>
    </border>
    <border>
      <left/>
      <right style="thin"/>
      <top style="thin"/>
      <bottom style="medium"/>
    </border>
    <border>
      <left style="thin"/>
      <right style="double"/>
      <top style="thin"/>
      <bottom>
        <color indexed="63"/>
      </bottom>
    </border>
    <border>
      <left style="thin">
        <color rgb="FF000000"/>
      </left>
      <right style="thin">
        <color rgb="FF000000"/>
      </right>
      <top style="thin">
        <color rgb="FF000000"/>
      </top>
      <bottom>
        <color indexed="63"/>
      </bottom>
    </border>
    <border>
      <left style="thin">
        <color indexed="8"/>
      </left>
      <right style="thin">
        <color indexed="8"/>
      </right>
      <top style="thin">
        <color indexed="8"/>
      </top>
      <bottom>
        <color indexed="63"/>
      </bottom>
    </border>
    <border>
      <left style="thin"/>
      <right style="medium"/>
      <top style="medium"/>
      <bottom>
        <color indexed="63"/>
      </bottom>
    </border>
    <border>
      <left style="thin"/>
      <right style="medium"/>
      <top>
        <color indexed="63"/>
      </top>
      <bottom style="thin"/>
    </border>
    <border>
      <left style="thin">
        <color rgb="FF000000"/>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right style="thin"/>
      <top style="thin"/>
      <bottom>
        <color indexed="63"/>
      </bottom>
    </border>
    <border>
      <left style="thin"/>
      <right style="double"/>
      <top style="thin"/>
      <bottom style="medium"/>
    </border>
    <border>
      <left/>
      <right style="medium"/>
      <top style="thin"/>
      <bottom style="medium"/>
    </border>
    <border>
      <left style="thin"/>
      <right style="medium"/>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border>
    <border>
      <left style="thin">
        <color indexed="8"/>
      </left>
      <right/>
      <top style="thin">
        <color indexed="8"/>
      </top>
      <bottom style="medium"/>
    </border>
    <border>
      <left style="thin">
        <color rgb="FF000000"/>
      </left>
      <right>
        <color indexed="63"/>
      </right>
      <top style="thin">
        <color rgb="FF000000"/>
      </top>
      <bottom style="thin">
        <color rgb="FF000000"/>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color rgb="FF000000"/>
      </right>
      <top style="thin">
        <color rgb="FF000000"/>
      </top>
      <bottom>
        <color indexed="63"/>
      </bottom>
    </border>
    <border>
      <left style="thin">
        <color rgb="FF000000"/>
      </left>
      <right>
        <color indexed="63"/>
      </right>
      <top style="thin">
        <color rgb="FF000000"/>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179" fontId="0" fillId="0" borderId="0" applyFont="0" applyFill="0" applyBorder="0" applyAlignment="0" applyProtection="0"/>
    <xf numFmtId="0" fontId="2" fillId="2" borderId="0" applyNumberFormat="0" applyBorder="0" applyAlignment="0" applyProtection="0"/>
    <xf numFmtId="0" fontId="53"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45" fillId="5" borderId="0" applyNumberFormat="0" applyBorder="0" applyAlignment="0" applyProtection="0"/>
    <xf numFmtId="178" fontId="0" fillId="0" borderId="0" applyFont="0" applyFill="0" applyBorder="0" applyAlignment="0" applyProtection="0"/>
    <xf numFmtId="0" fontId="18" fillId="0" borderId="0">
      <alignment/>
      <protection/>
    </xf>
    <xf numFmtId="0" fontId="46"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46" fillId="3" borderId="0" applyNumberFormat="0" applyBorder="0" applyAlignment="0" applyProtection="0"/>
    <xf numFmtId="0" fontId="43"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42" fillId="0" borderId="0" applyNumberFormat="0" applyFill="0" applyBorder="0" applyAlignment="0" applyProtection="0"/>
    <xf numFmtId="0" fontId="22" fillId="0" borderId="0">
      <alignment vertical="center"/>
      <protection/>
    </xf>
    <xf numFmtId="0" fontId="48" fillId="0" borderId="3" applyNumberFormat="0" applyFill="0" applyAlignment="0" applyProtection="0"/>
    <xf numFmtId="0" fontId="56" fillId="0" borderId="3" applyNumberFormat="0" applyFill="0" applyAlignment="0" applyProtection="0"/>
    <xf numFmtId="0" fontId="46" fillId="7" borderId="0" applyNumberFormat="0" applyBorder="0" applyAlignment="0" applyProtection="0"/>
    <xf numFmtId="0" fontId="43" fillId="0" borderId="4" applyNumberFormat="0" applyFill="0" applyAlignment="0" applyProtection="0"/>
    <xf numFmtId="0" fontId="46" fillId="3" borderId="0" applyNumberFormat="0" applyBorder="0" applyAlignment="0" applyProtection="0"/>
    <xf numFmtId="0" fontId="47" fillId="2" borderId="5" applyNumberFormat="0" applyAlignment="0" applyProtection="0"/>
    <xf numFmtId="0" fontId="58" fillId="2" borderId="1" applyNumberFormat="0" applyAlignment="0" applyProtection="0"/>
    <xf numFmtId="0" fontId="55" fillId="8" borderId="6" applyNumberFormat="0" applyAlignment="0" applyProtection="0"/>
    <xf numFmtId="0" fontId="2" fillId="9" borderId="0" applyNumberFormat="0" applyBorder="0" applyAlignment="0" applyProtection="0"/>
    <xf numFmtId="0" fontId="46" fillId="10" borderId="0" applyNumberFormat="0" applyBorder="0" applyAlignment="0" applyProtection="0"/>
    <xf numFmtId="0" fontId="59" fillId="0" borderId="7" applyNumberFormat="0" applyFill="0" applyAlignment="0" applyProtection="0"/>
    <xf numFmtId="0" fontId="49" fillId="0" borderId="8" applyNumberFormat="0" applyFill="0" applyAlignment="0" applyProtection="0"/>
    <xf numFmtId="0" fontId="54" fillId="9" borderId="0" applyNumberFormat="0" applyBorder="0" applyAlignment="0" applyProtection="0"/>
    <xf numFmtId="0" fontId="52" fillId="11" borderId="0" applyNumberFormat="0" applyBorder="0" applyAlignment="0" applyProtection="0"/>
    <xf numFmtId="0" fontId="2" fillId="12" borderId="0" applyNumberFormat="0" applyBorder="0" applyAlignment="0" applyProtection="0"/>
    <xf numFmtId="0" fontId="46"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46" fillId="8" borderId="0" applyNumberFormat="0" applyBorder="0" applyAlignment="0" applyProtection="0"/>
    <xf numFmtId="0" fontId="46"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0" fillId="0" borderId="0" applyProtection="0">
      <alignment vertical="center"/>
    </xf>
    <xf numFmtId="0" fontId="46" fillId="16" borderId="0" applyNumberFormat="0" applyBorder="0" applyAlignment="0" applyProtection="0"/>
    <xf numFmtId="0" fontId="22" fillId="0" borderId="0">
      <alignment/>
      <protection/>
    </xf>
    <xf numFmtId="0" fontId="2" fillId="12"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2" fillId="4" borderId="0" applyNumberFormat="0" applyBorder="0" applyAlignment="0" applyProtection="0"/>
    <xf numFmtId="0" fontId="46" fillId="4" borderId="0" applyNumberFormat="0" applyBorder="0" applyAlignment="0" applyProtection="0"/>
    <xf numFmtId="0" fontId="0" fillId="0" borderId="0" applyProtection="0">
      <alignment vertical="center"/>
    </xf>
    <xf numFmtId="0" fontId="22" fillId="0" borderId="0">
      <alignment/>
      <protection/>
    </xf>
    <xf numFmtId="0" fontId="2" fillId="0" borderId="0">
      <alignment vertical="center"/>
      <protection/>
    </xf>
    <xf numFmtId="0" fontId="22" fillId="0" borderId="0">
      <alignment/>
      <protection/>
    </xf>
  </cellStyleXfs>
  <cellXfs count="549">
    <xf numFmtId="0" fontId="0" fillId="0" borderId="0" xfId="0" applyAlignment="1">
      <alignment vertical="center"/>
    </xf>
    <xf numFmtId="0" fontId="2"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3" fillId="0" borderId="0" xfId="7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2" borderId="9" xfId="70" applyFont="1" applyFill="1" applyBorder="1" applyAlignment="1" applyProtection="1">
      <alignment horizontal="center" vertical="center" wrapText="1"/>
      <protection locked="0"/>
    </xf>
    <xf numFmtId="0" fontId="5" fillId="2" borderId="10" xfId="70" applyFont="1" applyFill="1" applyBorder="1" applyAlignment="1" applyProtection="1">
      <alignment horizontal="center" vertical="center" wrapText="1"/>
      <protection locked="0"/>
    </xf>
    <xf numFmtId="0" fontId="5" fillId="2" borderId="11" xfId="70" applyFont="1" applyFill="1" applyBorder="1" applyAlignment="1" applyProtection="1">
      <alignment horizontal="center" vertical="center" wrapText="1"/>
      <protection locked="0"/>
    </xf>
    <xf numFmtId="0" fontId="5" fillId="2" borderId="12" xfId="70" applyFont="1" applyFill="1" applyBorder="1" applyAlignment="1" applyProtection="1">
      <alignment horizontal="center" vertical="center" wrapText="1"/>
      <protection locked="0"/>
    </xf>
    <xf numFmtId="0" fontId="5" fillId="2" borderId="13" xfId="70" applyFont="1" applyFill="1" applyBorder="1" applyAlignment="1" applyProtection="1">
      <alignment horizontal="center" vertical="center" wrapText="1"/>
      <protection locked="0"/>
    </xf>
    <xf numFmtId="0" fontId="5" fillId="2" borderId="14" xfId="70" applyFont="1" applyFill="1" applyBorder="1" applyAlignment="1" applyProtection="1">
      <alignment horizontal="center" vertical="center" wrapText="1"/>
      <protection locked="0"/>
    </xf>
    <xf numFmtId="0" fontId="5" fillId="2" borderId="15" xfId="70" applyFont="1" applyFill="1" applyBorder="1" applyAlignment="1" applyProtection="1">
      <alignment horizontal="center" vertical="center" wrapText="1"/>
      <protection locked="0"/>
    </xf>
    <xf numFmtId="0" fontId="5" fillId="2" borderId="16" xfId="70" applyFont="1" applyFill="1" applyBorder="1" applyAlignment="1" applyProtection="1">
      <alignment horizontal="center" vertical="center" wrapText="1"/>
      <protection locked="0"/>
    </xf>
    <xf numFmtId="0" fontId="9" fillId="2" borderId="17" xfId="70" applyFont="1" applyFill="1" applyBorder="1" applyAlignment="1" applyProtection="1">
      <alignment horizontal="center" vertical="center" wrapText="1"/>
      <protection locked="0"/>
    </xf>
    <xf numFmtId="0" fontId="9" fillId="2" borderId="18" xfId="70" applyFont="1" applyFill="1" applyBorder="1" applyAlignment="1" applyProtection="1">
      <alignment horizontal="center" vertical="center" wrapText="1"/>
      <protection locked="0"/>
    </xf>
    <xf numFmtId="0" fontId="9" fillId="2" borderId="19" xfId="70" applyFont="1" applyFill="1" applyBorder="1" applyAlignment="1" applyProtection="1">
      <alignment horizontal="center" vertical="center" wrapText="1"/>
      <protection locked="0"/>
    </xf>
    <xf numFmtId="0" fontId="9" fillId="2" borderId="20" xfId="70" applyFont="1" applyFill="1" applyBorder="1" applyAlignment="1" applyProtection="1">
      <alignment horizontal="center" vertical="center" wrapText="1"/>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70" applyFont="1" applyFill="1" applyBorder="1" applyAlignment="1" applyProtection="1">
      <alignment horizontal="center" vertical="center" wrapText="1"/>
      <protection locked="0"/>
    </xf>
    <xf numFmtId="0" fontId="5" fillId="2" borderId="27" xfId="70" applyFont="1" applyFill="1" applyBorder="1" applyAlignment="1" applyProtection="1">
      <alignment horizontal="center" vertical="center" wrapText="1"/>
      <protection locked="0"/>
    </xf>
    <xf numFmtId="0" fontId="5" fillId="2" borderId="28" xfId="70" applyFont="1" applyFill="1" applyBorder="1" applyAlignment="1" applyProtection="1">
      <alignment horizontal="center" vertical="center" wrapText="1"/>
      <protection locked="0"/>
    </xf>
    <xf numFmtId="0" fontId="5" fillId="2" borderId="21" xfId="70" applyFont="1" applyFill="1" applyBorder="1" applyAlignment="1" applyProtection="1">
      <alignment horizontal="center" vertical="center" wrapText="1"/>
      <protection locked="0"/>
    </xf>
    <xf numFmtId="0" fontId="5" fillId="2" borderId="22" xfId="70" applyFont="1" applyFill="1" applyBorder="1" applyAlignment="1" applyProtection="1">
      <alignment horizontal="center" vertical="center" wrapText="1"/>
      <protection locked="0"/>
    </xf>
    <xf numFmtId="0" fontId="5" fillId="2" borderId="23" xfId="70" applyFont="1" applyFill="1" applyBorder="1" applyAlignment="1" applyProtection="1">
      <alignment horizontal="center" vertical="center" wrapText="1"/>
      <protection locked="0"/>
    </xf>
    <xf numFmtId="0" fontId="5" fillId="2" borderId="24" xfId="70" applyFont="1" applyFill="1" applyBorder="1" applyAlignment="1" applyProtection="1">
      <alignment horizontal="left" vertical="center" wrapText="1"/>
      <protection locked="0"/>
    </xf>
    <xf numFmtId="0" fontId="5" fillId="2" borderId="23" xfId="70" applyFont="1" applyFill="1" applyBorder="1" applyAlignment="1" applyProtection="1">
      <alignment horizontal="left" vertical="center" wrapText="1"/>
      <protection locked="0"/>
    </xf>
    <xf numFmtId="0" fontId="5" fillId="2" borderId="25" xfId="70" applyFont="1" applyFill="1" applyBorder="1" applyAlignment="1" applyProtection="1">
      <alignment horizontal="left" vertical="center" wrapText="1"/>
      <protection locked="0"/>
    </xf>
    <xf numFmtId="0" fontId="5" fillId="2" borderId="28"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protection locked="0"/>
    </xf>
    <xf numFmtId="0" fontId="5" fillId="2" borderId="21" xfId="7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0" fillId="2" borderId="29" xfId="7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9" fillId="0" borderId="30" xfId="0" applyFont="1" applyFill="1" applyBorder="1" applyAlignment="1" applyProtection="1">
      <alignment vertical="center" wrapText="1"/>
      <protection locked="0"/>
    </xf>
    <xf numFmtId="49" fontId="5" fillId="0" borderId="21" xfId="0" applyNumberFormat="1"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2" borderId="29" xfId="7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3" xfId="70" applyFont="1" applyFill="1" applyBorder="1" applyAlignment="1" applyProtection="1">
      <alignment horizontal="left" vertical="center" wrapText="1"/>
      <protection locked="0"/>
    </xf>
    <xf numFmtId="9" fontId="5" fillId="2" borderId="31" xfId="0" applyNumberFormat="1" applyFont="1" applyFill="1" applyBorder="1" applyAlignment="1" applyProtection="1">
      <alignment horizontal="center" vertical="center" wrapText="1"/>
      <protection locked="0"/>
    </xf>
    <xf numFmtId="0" fontId="5" fillId="2" borderId="32" xfId="70" applyFont="1" applyFill="1" applyBorder="1" applyAlignment="1" applyProtection="1">
      <alignment horizontal="left" vertical="center" wrapText="1"/>
      <protection locked="0"/>
    </xf>
    <xf numFmtId="9" fontId="5" fillId="0" borderId="13" xfId="0" applyNumberFormat="1"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10" fillId="0" borderId="24" xfId="70" applyFont="1" applyFill="1" applyBorder="1" applyAlignment="1" applyProtection="1">
      <alignment horizontal="left" vertical="center" wrapText="1"/>
      <protection locked="0"/>
    </xf>
    <xf numFmtId="0" fontId="10" fillId="0" borderId="23" xfId="70" applyFont="1" applyFill="1" applyBorder="1" applyAlignment="1" applyProtection="1">
      <alignment horizontal="left" vertical="center" wrapText="1"/>
      <protection locked="0"/>
    </xf>
    <xf numFmtId="0" fontId="10" fillId="0" borderId="25" xfId="70" applyFont="1" applyFill="1" applyBorder="1" applyAlignment="1" applyProtection="1">
      <alignment horizontal="left" vertical="center" wrapText="1"/>
      <protection locked="0"/>
    </xf>
    <xf numFmtId="0" fontId="5" fillId="0" borderId="2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2" borderId="33" xfId="70" applyFont="1" applyFill="1" applyBorder="1" applyAlignment="1" applyProtection="1">
      <alignment horizontal="center" vertical="center" wrapText="1"/>
      <protection locked="0"/>
    </xf>
    <xf numFmtId="0" fontId="5" fillId="0" borderId="29" xfId="7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5" fillId="2" borderId="34" xfId="70"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left" vertical="center" wrapText="1"/>
      <protection locked="0"/>
    </xf>
    <xf numFmtId="0" fontId="5" fillId="2" borderId="35" xfId="70" applyFont="1" applyFill="1" applyBorder="1" applyAlignment="1" applyProtection="1">
      <alignment horizontal="center" vertical="center" wrapText="1"/>
      <protection locked="0"/>
    </xf>
    <xf numFmtId="0" fontId="5" fillId="0" borderId="21" xfId="0" applyFont="1" applyFill="1" applyBorder="1" applyAlignment="1">
      <alignment vertical="center"/>
    </xf>
    <xf numFmtId="0" fontId="12" fillId="0" borderId="21" xfId="0" applyFont="1" applyFill="1" applyBorder="1" applyAlignment="1" applyProtection="1">
      <alignment vertical="center"/>
      <protection locked="0"/>
    </xf>
    <xf numFmtId="2" fontId="12" fillId="0" borderId="21"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vertical="center" wrapText="1"/>
      <protection locked="0"/>
    </xf>
    <xf numFmtId="0" fontId="5" fillId="2" borderId="30" xfId="0" applyFont="1" applyFill="1" applyBorder="1" applyAlignment="1" applyProtection="1">
      <alignment horizontal="left" vertical="center" wrapText="1"/>
      <protection locked="0"/>
    </xf>
    <xf numFmtId="9" fontId="5" fillId="2" borderId="13" xfId="0" applyNumberFormat="1"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36" xfId="70" applyFont="1" applyFill="1" applyBorder="1" applyAlignment="1" applyProtection="1">
      <alignment horizontal="center" vertical="center" wrapText="1"/>
      <protection locked="0"/>
    </xf>
    <xf numFmtId="0" fontId="5" fillId="2" borderId="37" xfId="70" applyFont="1" applyFill="1" applyBorder="1" applyAlignment="1" applyProtection="1">
      <alignment horizontal="center" vertical="center" wrapText="1"/>
      <protection locked="0"/>
    </xf>
    <xf numFmtId="0" fontId="9" fillId="2" borderId="38" xfId="70" applyFont="1" applyFill="1" applyBorder="1" applyAlignment="1" applyProtection="1">
      <alignment horizontal="center" vertical="center" wrapText="1"/>
      <protection locked="0"/>
    </xf>
    <xf numFmtId="0" fontId="9" fillId="2" borderId="39" xfId="70" applyFont="1" applyFill="1" applyBorder="1" applyAlignment="1" applyProtection="1">
      <alignment horizontal="center" vertical="center" wrapText="1"/>
      <protection locked="0"/>
    </xf>
    <xf numFmtId="0" fontId="9" fillId="2" borderId="40" xfId="70" applyFont="1" applyFill="1" applyBorder="1" applyAlignment="1" applyProtection="1">
      <alignment horizontal="center" vertical="center" wrapText="1"/>
      <protection locked="0"/>
    </xf>
    <xf numFmtId="0" fontId="9" fillId="2" borderId="41" xfId="70" applyFont="1" applyFill="1" applyBorder="1" applyAlignment="1" applyProtection="1">
      <alignment horizontal="center" vertical="center" wrapText="1"/>
      <protection locked="0"/>
    </xf>
    <xf numFmtId="0" fontId="5" fillId="2" borderId="22" xfId="70" applyFont="1" applyFill="1" applyBorder="1" applyAlignment="1" applyProtection="1">
      <alignment horizontal="left" vertical="center" wrapText="1"/>
      <protection locked="0"/>
    </xf>
    <xf numFmtId="0" fontId="5" fillId="0" borderId="24" xfId="70" applyFont="1" applyFill="1" applyBorder="1" applyAlignment="1" applyProtection="1">
      <alignment horizontal="center" vertical="center" wrapText="1"/>
      <protection locked="0"/>
    </xf>
    <xf numFmtId="0" fontId="5" fillId="0" borderId="23" xfId="70" applyFont="1" applyFill="1" applyBorder="1" applyAlignment="1" applyProtection="1">
      <alignment horizontal="center" vertical="center" wrapText="1"/>
      <protection locked="0"/>
    </xf>
    <xf numFmtId="0" fontId="5" fillId="0" borderId="25" xfId="70" applyFont="1" applyFill="1" applyBorder="1" applyAlignment="1" applyProtection="1">
      <alignment horizontal="center" vertical="center" wrapText="1"/>
      <protection locked="0"/>
    </xf>
    <xf numFmtId="0" fontId="5" fillId="0" borderId="21" xfId="7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9" fillId="0" borderId="42" xfId="0" applyFont="1" applyFill="1" applyBorder="1" applyAlignment="1" applyProtection="1">
      <alignment vertical="center" wrapText="1"/>
      <protection locked="0"/>
    </xf>
    <xf numFmtId="49" fontId="5" fillId="0" borderId="22" xfId="0" applyNumberFormat="1" applyFont="1" applyFill="1" applyBorder="1" applyAlignment="1" applyProtection="1">
      <alignment horizontal="left" vertical="center" wrapText="1"/>
      <protection locked="0"/>
    </xf>
    <xf numFmtId="0" fontId="3" fillId="0" borderId="30" xfId="0" applyFont="1" applyFill="1" applyBorder="1" applyAlignment="1" applyProtection="1">
      <alignment vertical="center"/>
      <protection locked="0"/>
    </xf>
    <xf numFmtId="0" fontId="5" fillId="0" borderId="22" xfId="0" applyFont="1" applyFill="1" applyBorder="1" applyAlignment="1" applyProtection="1">
      <alignment horizontal="center" vertical="center" wrapText="1"/>
      <protection locked="0"/>
    </xf>
    <xf numFmtId="0" fontId="5" fillId="0" borderId="13" xfId="70" applyFont="1" applyFill="1" applyBorder="1" applyAlignment="1" applyProtection="1">
      <alignment horizontal="left" vertical="center" wrapText="1"/>
      <protection locked="0"/>
    </xf>
    <xf numFmtId="9" fontId="5" fillId="0" borderId="31" xfId="0" applyNumberFormat="1" applyFont="1" applyFill="1" applyBorder="1" applyAlignment="1" applyProtection="1">
      <alignment horizontal="center" vertical="center" wrapText="1"/>
      <protection locked="0"/>
    </xf>
    <xf numFmtId="0" fontId="5" fillId="2" borderId="33" xfId="0" applyFont="1" applyFill="1" applyBorder="1" applyAlignment="1" applyProtection="1">
      <alignment horizontal="left" vertical="center"/>
      <protection locked="0"/>
    </xf>
    <xf numFmtId="0" fontId="5" fillId="2" borderId="43"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38" xfId="70" applyFont="1" applyFill="1" applyBorder="1" applyAlignment="1" applyProtection="1">
      <alignment horizontal="left" vertical="center" wrapText="1"/>
      <protection locked="0"/>
    </xf>
    <xf numFmtId="0" fontId="5" fillId="2" borderId="39" xfId="70" applyFont="1" applyFill="1" applyBorder="1" applyAlignment="1" applyProtection="1">
      <alignment horizontal="left" vertical="center" wrapText="1"/>
      <protection locked="0"/>
    </xf>
    <xf numFmtId="0" fontId="5" fillId="0" borderId="40" xfId="70" applyFont="1" applyFill="1" applyBorder="1" applyAlignment="1" applyProtection="1">
      <alignment horizontal="left" vertical="center" wrapText="1"/>
      <protection locked="0"/>
    </xf>
    <xf numFmtId="0" fontId="5" fillId="0" borderId="39" xfId="70" applyFont="1" applyFill="1" applyBorder="1" applyAlignment="1" applyProtection="1">
      <alignment horizontal="left" vertical="center" wrapText="1"/>
      <protection locked="0"/>
    </xf>
    <xf numFmtId="0" fontId="5" fillId="0" borderId="41" xfId="70" applyFont="1" applyFill="1" applyBorder="1" applyAlignment="1" applyProtection="1">
      <alignment horizontal="left" vertical="center" wrapText="1"/>
      <protection locked="0"/>
    </xf>
    <xf numFmtId="0" fontId="5" fillId="2" borderId="33" xfId="70" applyFont="1" applyFill="1" applyBorder="1" applyAlignment="1" applyProtection="1">
      <alignment horizontal="center" vertical="center" wrapText="1"/>
      <protection locked="0"/>
    </xf>
    <xf numFmtId="0" fontId="10" fillId="0" borderId="47" xfId="0" applyFont="1" applyFill="1" applyBorder="1" applyAlignment="1">
      <alignment horizontal="left" vertical="center" wrapText="1"/>
    </xf>
    <xf numFmtId="0" fontId="5" fillId="2" borderId="34" xfId="70" applyFont="1" applyFill="1" applyBorder="1" applyAlignment="1" applyProtection="1">
      <alignment horizontal="center" vertical="center" wrapText="1"/>
      <protection locked="0"/>
    </xf>
    <xf numFmtId="0" fontId="5" fillId="2" borderId="35" xfId="70" applyFont="1" applyFill="1" applyBorder="1" applyAlignment="1" applyProtection="1">
      <alignment horizontal="center" vertical="center" wrapText="1"/>
      <protection locked="0"/>
    </xf>
    <xf numFmtId="0" fontId="10" fillId="0" borderId="48" xfId="0" applyFont="1" applyFill="1" applyBorder="1" applyAlignment="1">
      <alignment horizontal="left" vertical="center" wrapText="1"/>
    </xf>
    <xf numFmtId="0" fontId="5" fillId="0" borderId="30" xfId="0" applyFont="1" applyFill="1" applyBorder="1" applyAlignment="1">
      <alignment vertical="center"/>
    </xf>
    <xf numFmtId="0" fontId="10" fillId="0" borderId="49" xfId="0" applyFont="1" applyFill="1" applyBorder="1" applyAlignment="1">
      <alignment horizontal="left" vertical="center" wrapText="1"/>
    </xf>
    <xf numFmtId="0" fontId="5" fillId="0" borderId="50" xfId="0" applyFont="1" applyFill="1" applyBorder="1" applyAlignment="1" applyProtection="1">
      <alignment horizontal="left" vertical="center" wrapText="1"/>
      <protection locked="0"/>
    </xf>
    <xf numFmtId="0" fontId="10" fillId="0" borderId="51" xfId="0" applyFont="1" applyFill="1" applyBorder="1" applyAlignment="1">
      <alignment horizontal="left" vertical="center" wrapText="1"/>
    </xf>
    <xf numFmtId="0" fontId="13" fillId="0" borderId="22" xfId="70" applyFont="1" applyFill="1" applyBorder="1" applyAlignment="1" applyProtection="1">
      <alignment horizontal="left" vertical="center" wrapText="1"/>
      <protection locked="0"/>
    </xf>
    <xf numFmtId="0" fontId="13" fillId="0" borderId="23" xfId="7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33" xfId="0"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protection locked="0"/>
    </xf>
    <xf numFmtId="0" fontId="5" fillId="2" borderId="21" xfId="0" applyNumberFormat="1" applyFont="1" applyFill="1" applyBorder="1" applyAlignment="1" applyProtection="1">
      <alignment horizontal="center" vertical="center" wrapText="1"/>
      <protection locked="0"/>
    </xf>
    <xf numFmtId="0" fontId="5" fillId="2" borderId="34" xfId="0" applyFont="1" applyFill="1" applyBorder="1" applyAlignment="1" applyProtection="1">
      <alignment horizontal="center" vertical="center"/>
      <protection locked="0"/>
    </xf>
    <xf numFmtId="0" fontId="9" fillId="2" borderId="21" xfId="0" applyFont="1" applyFill="1" applyBorder="1" applyAlignment="1" applyProtection="1">
      <alignment vertical="center" wrapText="1"/>
      <protection locked="0"/>
    </xf>
    <xf numFmtId="0" fontId="5" fillId="2" borderId="21" xfId="70" applyNumberFormat="1" applyFont="1" applyFill="1" applyBorder="1" applyAlignment="1" applyProtection="1">
      <alignment horizontal="left" vertical="center" wrapText="1"/>
      <protection locked="0"/>
    </xf>
    <xf numFmtId="0" fontId="9" fillId="0" borderId="21" xfId="0" applyFont="1" applyFill="1" applyBorder="1" applyAlignment="1" applyProtection="1">
      <alignment vertical="center" wrapText="1"/>
      <protection locked="0"/>
    </xf>
    <xf numFmtId="0" fontId="5" fillId="2" borderId="21" xfId="0" applyFont="1" applyFill="1" applyBorder="1" applyAlignment="1" applyProtection="1">
      <alignment horizontal="left" vertical="center" wrapText="1"/>
      <protection locked="0"/>
    </xf>
    <xf numFmtId="0" fontId="5" fillId="2" borderId="21" xfId="0" applyNumberFormat="1" applyFont="1" applyFill="1" applyBorder="1" applyAlignment="1" applyProtection="1">
      <alignment horizontal="left" vertical="center" wrapText="1"/>
      <protection locked="0"/>
    </xf>
    <xf numFmtId="49" fontId="12" fillId="0" borderId="52" xfId="0" applyNumberFormat="1" applyFont="1" applyFill="1" applyBorder="1" applyAlignment="1" applyProtection="1">
      <alignment vertical="center" wrapText="1"/>
      <protection locked="0"/>
    </xf>
    <xf numFmtId="0" fontId="5" fillId="2" borderId="35" xfId="0" applyFont="1" applyFill="1" applyBorder="1" applyAlignment="1" applyProtection="1">
      <alignment horizontal="center" vertical="center" wrapText="1"/>
      <protection locked="0"/>
    </xf>
    <xf numFmtId="0" fontId="3" fillId="0" borderId="21" xfId="0" applyFont="1" applyFill="1" applyBorder="1" applyAlignment="1" applyProtection="1">
      <alignment vertical="center"/>
      <protection locked="0"/>
    </xf>
    <xf numFmtId="0" fontId="3" fillId="0" borderId="21" xfId="0" applyNumberFormat="1" applyFont="1" applyFill="1" applyBorder="1" applyAlignment="1" applyProtection="1">
      <alignment vertical="center"/>
      <protection locked="0"/>
    </xf>
    <xf numFmtId="0" fontId="3" fillId="0" borderId="0" xfId="7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5" fillId="0" borderId="0" xfId="0" applyFont="1" applyAlignment="1">
      <alignment vertical="center"/>
    </xf>
    <xf numFmtId="0" fontId="3"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top"/>
      <protection locked="0"/>
    </xf>
    <xf numFmtId="0" fontId="8" fillId="0" borderId="0" xfId="0" applyFont="1" applyFill="1" applyBorder="1" applyAlignment="1" applyProtection="1">
      <alignment horizontal="center" vertical="top"/>
      <protection locked="0"/>
    </xf>
    <xf numFmtId="0" fontId="5" fillId="2" borderId="53" xfId="70" applyFont="1" applyFill="1" applyBorder="1" applyAlignment="1" applyProtection="1">
      <alignment horizontal="center" vertical="center" wrapText="1"/>
      <protection locked="0"/>
    </xf>
    <xf numFmtId="0" fontId="5" fillId="2" borderId="54" xfId="70" applyFont="1" applyFill="1" applyBorder="1" applyAlignment="1" applyProtection="1">
      <alignment horizontal="center" vertical="center" wrapText="1"/>
      <protection locked="0"/>
    </xf>
    <xf numFmtId="0" fontId="9" fillId="2" borderId="55" xfId="70" applyFont="1" applyFill="1" applyBorder="1" applyAlignment="1" applyProtection="1">
      <alignment horizontal="center" vertical="center" wrapText="1"/>
      <protection locked="0"/>
    </xf>
    <xf numFmtId="0" fontId="9" fillId="2" borderId="56" xfId="70" applyFont="1" applyFill="1" applyBorder="1" applyAlignment="1" applyProtection="1">
      <alignment horizontal="center" vertical="center" wrapText="1"/>
      <protection locked="0"/>
    </xf>
    <xf numFmtId="0" fontId="9" fillId="2" borderId="57" xfId="70" applyFont="1" applyFill="1" applyBorder="1" applyAlignment="1" applyProtection="1">
      <alignment horizontal="center" vertical="center" wrapText="1"/>
      <protection locked="0"/>
    </xf>
    <xf numFmtId="0" fontId="9" fillId="2" borderId="58" xfId="70" applyFont="1" applyFill="1" applyBorder="1" applyAlignment="1" applyProtection="1">
      <alignment horizontal="center" vertical="center" wrapText="1"/>
      <protection locked="0"/>
    </xf>
    <xf numFmtId="0" fontId="5" fillId="2" borderId="59"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5" fillId="2" borderId="63" xfId="70" applyFont="1" applyFill="1" applyBorder="1" applyAlignment="1" applyProtection="1">
      <alignment horizontal="center" vertical="center" wrapText="1"/>
      <protection locked="0"/>
    </xf>
    <xf numFmtId="0" fontId="5" fillId="2" borderId="64" xfId="70" applyFont="1" applyFill="1" applyBorder="1" applyAlignment="1" applyProtection="1">
      <alignment horizontal="center" vertical="center" wrapText="1"/>
      <protection locked="0"/>
    </xf>
    <xf numFmtId="0" fontId="5" fillId="2" borderId="65" xfId="70" applyFont="1" applyFill="1" applyBorder="1" applyAlignment="1" applyProtection="1">
      <alignment horizontal="center" vertical="center" wrapText="1"/>
      <protection locked="0"/>
    </xf>
    <xf numFmtId="0" fontId="13" fillId="2" borderId="66" xfId="70" applyFont="1" applyFill="1" applyBorder="1" applyAlignment="1" applyProtection="1">
      <alignment horizontal="left" vertical="center" wrapText="1"/>
      <protection locked="0"/>
    </xf>
    <xf numFmtId="0" fontId="13" fillId="2" borderId="67" xfId="70" applyFont="1" applyFill="1" applyBorder="1" applyAlignment="1" applyProtection="1">
      <alignment horizontal="left" vertical="center" wrapText="1"/>
      <protection locked="0"/>
    </xf>
    <xf numFmtId="0" fontId="13" fillId="2" borderId="68" xfId="70" applyFont="1" applyFill="1" applyBorder="1" applyAlignment="1" applyProtection="1">
      <alignment horizontal="left" vertical="center" wrapText="1"/>
      <protection locked="0"/>
    </xf>
    <xf numFmtId="0" fontId="13" fillId="2" borderId="69" xfId="70" applyFont="1" applyFill="1" applyBorder="1" applyAlignment="1" applyProtection="1">
      <alignment horizontal="left" vertical="center" wrapText="1"/>
      <protection locked="0"/>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7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11" fillId="0" borderId="47" xfId="0" applyFont="1" applyFill="1" applyBorder="1" applyAlignment="1">
      <alignment horizontal="left" vertical="center" wrapText="1"/>
    </xf>
    <xf numFmtId="0" fontId="9" fillId="2" borderId="30" xfId="0" applyFont="1" applyFill="1" applyBorder="1" applyAlignment="1" applyProtection="1">
      <alignment vertical="center" wrapText="1"/>
      <protection locked="0"/>
    </xf>
    <xf numFmtId="0" fontId="11" fillId="0" borderId="51" xfId="0" applyFont="1" applyFill="1" applyBorder="1" applyAlignment="1">
      <alignment horizontal="left" vertical="center" wrapText="1"/>
    </xf>
    <xf numFmtId="0" fontId="3" fillId="0" borderId="0" xfId="0" applyFont="1" applyFill="1" applyAlignment="1" applyProtection="1">
      <alignment vertical="center" wrapText="1"/>
      <protection locked="0"/>
    </xf>
    <xf numFmtId="0" fontId="2" fillId="0" borderId="0" xfId="0" applyFont="1" applyFill="1" applyAlignment="1" applyProtection="1">
      <alignment vertical="center" wrapText="1"/>
      <protection locked="0"/>
    </xf>
    <xf numFmtId="0" fontId="5" fillId="0" borderId="9" xfId="70" applyFont="1" applyFill="1" applyBorder="1" applyAlignment="1" applyProtection="1">
      <alignment horizontal="center" vertical="center" wrapText="1"/>
      <protection locked="0"/>
    </xf>
    <xf numFmtId="0" fontId="5" fillId="0" borderId="10" xfId="70" applyFont="1" applyFill="1" applyBorder="1" applyAlignment="1" applyProtection="1">
      <alignment horizontal="center" vertical="center" wrapText="1"/>
      <protection locked="0"/>
    </xf>
    <xf numFmtId="0" fontId="5" fillId="0" borderId="11" xfId="70" applyFont="1" applyFill="1" applyBorder="1" applyAlignment="1" applyProtection="1">
      <alignment horizontal="center" vertical="center" wrapText="1"/>
      <protection locked="0"/>
    </xf>
    <xf numFmtId="0" fontId="5" fillId="0" borderId="12" xfId="70" applyFont="1" applyFill="1" applyBorder="1" applyAlignment="1" applyProtection="1">
      <alignment horizontal="center" vertical="center" wrapText="1"/>
      <protection locked="0"/>
    </xf>
    <xf numFmtId="0" fontId="5" fillId="0" borderId="13" xfId="70" applyFont="1" applyFill="1" applyBorder="1" applyAlignment="1" applyProtection="1">
      <alignment horizontal="center" vertical="center" wrapText="1"/>
      <protection locked="0"/>
    </xf>
    <xf numFmtId="0" fontId="5" fillId="0" borderId="14" xfId="70" applyFont="1" applyFill="1" applyBorder="1" applyAlignment="1" applyProtection="1">
      <alignment horizontal="center" vertical="center" wrapText="1"/>
      <protection locked="0"/>
    </xf>
    <xf numFmtId="0" fontId="5" fillId="0" borderId="15" xfId="70" applyFont="1" applyFill="1" applyBorder="1" applyAlignment="1" applyProtection="1">
      <alignment horizontal="center" vertical="center" wrapText="1"/>
      <protection locked="0"/>
    </xf>
    <xf numFmtId="0" fontId="5" fillId="0" borderId="16" xfId="70" applyFont="1" applyFill="1" applyBorder="1" applyAlignment="1" applyProtection="1">
      <alignment horizontal="center" vertical="center" wrapText="1"/>
      <protection locked="0"/>
    </xf>
    <xf numFmtId="0" fontId="9" fillId="0" borderId="17" xfId="70" applyFont="1" applyFill="1" applyBorder="1" applyAlignment="1" applyProtection="1">
      <alignment horizontal="center" vertical="center" wrapText="1"/>
      <protection locked="0"/>
    </xf>
    <xf numFmtId="0" fontId="9" fillId="0" borderId="18" xfId="70" applyFont="1" applyFill="1" applyBorder="1" applyAlignment="1" applyProtection="1">
      <alignment horizontal="center" vertical="center" wrapText="1"/>
      <protection locked="0"/>
    </xf>
    <xf numFmtId="0" fontId="9" fillId="0" borderId="19" xfId="70" applyFont="1" applyFill="1" applyBorder="1" applyAlignment="1" applyProtection="1">
      <alignment horizontal="center" vertical="center" wrapText="1"/>
      <protection locked="0"/>
    </xf>
    <xf numFmtId="0" fontId="9" fillId="0" borderId="20" xfId="70" applyFont="1" applyFill="1" applyBorder="1" applyAlignment="1" applyProtection="1">
      <alignment horizontal="center" vertical="center" wrapText="1"/>
      <protection locked="0"/>
    </xf>
    <xf numFmtId="0" fontId="5" fillId="0" borderId="21" xfId="0" applyFont="1" applyFill="1" applyBorder="1" applyAlignment="1" applyProtection="1">
      <alignment horizontal="left" vertical="center"/>
      <protection locked="0"/>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180" fontId="5" fillId="0" borderId="24" xfId="0" applyNumberFormat="1" applyFont="1" applyFill="1" applyBorder="1" applyAlignment="1" applyProtection="1">
      <alignment horizontal="center" vertical="center"/>
      <protection locked="0"/>
    </xf>
    <xf numFmtId="180" fontId="5" fillId="0" borderId="23" xfId="0" applyNumberFormat="1" applyFont="1" applyFill="1" applyBorder="1" applyAlignment="1" applyProtection="1">
      <alignment horizontal="center" vertical="center"/>
      <protection locked="0"/>
    </xf>
    <xf numFmtId="180" fontId="5" fillId="0" borderId="25" xfId="0" applyNumberFormat="1" applyFont="1" applyFill="1" applyBorder="1" applyAlignment="1" applyProtection="1">
      <alignment horizontal="center" vertical="center"/>
      <protection locked="0"/>
    </xf>
    <xf numFmtId="0" fontId="5" fillId="0" borderId="26" xfId="70" applyFont="1" applyFill="1" applyBorder="1" applyAlignment="1" applyProtection="1">
      <alignment horizontal="center" vertical="center" wrapText="1"/>
      <protection locked="0"/>
    </xf>
    <xf numFmtId="0" fontId="5" fillId="0" borderId="27" xfId="70" applyFont="1" applyFill="1" applyBorder="1" applyAlignment="1" applyProtection="1">
      <alignment horizontal="center" vertical="center" wrapText="1"/>
      <protection locked="0"/>
    </xf>
    <xf numFmtId="0" fontId="5" fillId="0" borderId="28" xfId="70" applyFont="1" applyFill="1" applyBorder="1" applyAlignment="1" applyProtection="1">
      <alignment horizontal="center" vertical="center" wrapText="1"/>
      <protection locked="0"/>
    </xf>
    <xf numFmtId="0" fontId="5" fillId="0" borderId="21" xfId="70" applyFont="1" applyFill="1" applyBorder="1" applyAlignment="1" applyProtection="1">
      <alignment horizontal="center" vertical="center" wrapText="1"/>
      <protection locked="0"/>
    </xf>
    <xf numFmtId="0" fontId="13" fillId="0" borderId="24" xfId="0" applyFont="1" applyFill="1" applyBorder="1" applyAlignment="1" applyProtection="1">
      <alignment horizontal="left" vertical="center" wrapText="1"/>
      <protection locked="0"/>
    </xf>
    <xf numFmtId="0" fontId="13" fillId="0" borderId="23" xfId="0" applyFont="1" applyFill="1" applyBorder="1" applyAlignment="1" applyProtection="1">
      <alignment horizontal="left" vertical="center"/>
      <protection locked="0"/>
    </xf>
    <xf numFmtId="0" fontId="13" fillId="0" borderId="25" xfId="0" applyFont="1" applyFill="1" applyBorder="1" applyAlignment="1" applyProtection="1">
      <alignment horizontal="left" vertical="center"/>
      <protection locked="0"/>
    </xf>
    <xf numFmtId="0" fontId="5" fillId="0" borderId="71" xfId="0" applyFont="1" applyFill="1" applyBorder="1" applyAlignment="1" applyProtection="1">
      <alignment horizontal="center" vertical="center" wrapText="1"/>
      <protection locked="0"/>
    </xf>
    <xf numFmtId="0" fontId="5" fillId="0" borderId="71" xfId="0" applyFont="1" applyFill="1" applyBorder="1" applyAlignment="1" applyProtection="1">
      <alignment horizontal="center" vertical="center"/>
      <protection locked="0"/>
    </xf>
    <xf numFmtId="0" fontId="14" fillId="0" borderId="47"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49" xfId="0" applyFont="1" applyFill="1" applyBorder="1" applyAlignment="1">
      <alignment horizontal="left" vertical="center" wrapText="1"/>
    </xf>
    <xf numFmtId="0" fontId="9" fillId="0" borderId="42" xfId="0" applyFont="1" applyFill="1" applyBorder="1" applyAlignment="1" applyProtection="1">
      <alignment horizontal="center" vertical="center" wrapText="1"/>
      <protection locked="0"/>
    </xf>
    <xf numFmtId="0" fontId="9" fillId="0" borderId="73" xfId="0" applyFont="1" applyFill="1" applyBorder="1" applyAlignment="1" applyProtection="1">
      <alignment horizontal="center" vertical="center" wrapText="1"/>
      <protection locked="0"/>
    </xf>
    <xf numFmtId="49" fontId="14" fillId="0" borderId="47" xfId="0" applyNumberFormat="1" applyFont="1" applyFill="1" applyBorder="1" applyAlignment="1">
      <alignment horizontal="left" vertical="center" wrapText="1"/>
    </xf>
    <xf numFmtId="0" fontId="9" fillId="0" borderId="50"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left" vertical="center" wrapText="1"/>
      <protection locked="0"/>
    </xf>
    <xf numFmtId="0" fontId="14" fillId="0" borderId="21" xfId="0" applyFont="1" applyFill="1" applyBorder="1" applyAlignment="1">
      <alignment vertical="center" wrapText="1"/>
    </xf>
    <xf numFmtId="0" fontId="2" fillId="0" borderId="21" xfId="0" applyFont="1" applyFill="1" applyBorder="1" applyAlignment="1" applyProtection="1">
      <alignment vertical="center"/>
      <protection locked="0"/>
    </xf>
    <xf numFmtId="0" fontId="63" fillId="0" borderId="21" xfId="0" applyNumberFormat="1" applyFont="1" applyFill="1" applyBorder="1" applyAlignment="1" applyProtection="1">
      <alignment vertical="center"/>
      <protection/>
    </xf>
    <xf numFmtId="2" fontId="12" fillId="0" borderId="21" xfId="0" applyNumberFormat="1" applyFont="1" applyFill="1" applyBorder="1" applyAlignment="1" applyProtection="1">
      <alignment horizontal="left" vertical="center"/>
      <protection locked="0"/>
    </xf>
    <xf numFmtId="0" fontId="13" fillId="2" borderId="59" xfId="70" applyFont="1" applyFill="1" applyBorder="1" applyAlignment="1" applyProtection="1">
      <alignment horizontal="left" vertical="center" wrapText="1"/>
      <protection locked="0"/>
    </xf>
    <xf numFmtId="0" fontId="13" fillId="2" borderId="60" xfId="70" applyFont="1" applyFill="1" applyBorder="1" applyAlignment="1" applyProtection="1">
      <alignment horizontal="left" vertical="center" wrapText="1"/>
      <protection locked="0"/>
    </xf>
    <xf numFmtId="0" fontId="13" fillId="2" borderId="61" xfId="70" applyFont="1" applyFill="1" applyBorder="1" applyAlignment="1" applyProtection="1">
      <alignment horizontal="left" vertical="center" wrapText="1"/>
      <protection locked="0"/>
    </xf>
    <xf numFmtId="0" fontId="13" fillId="2" borderId="62" xfId="70" applyFont="1" applyFill="1" applyBorder="1" applyAlignment="1" applyProtection="1">
      <alignment horizontal="left" vertical="center" wrapText="1"/>
      <protection locked="0"/>
    </xf>
    <xf numFmtId="0" fontId="5" fillId="2" borderId="59" xfId="0" applyFont="1" applyFill="1" applyBorder="1" applyAlignment="1" applyProtection="1">
      <alignment horizontal="center" vertical="center" wrapText="1"/>
      <protection locked="0"/>
    </xf>
    <xf numFmtId="0" fontId="5" fillId="2" borderId="59" xfId="0" applyFont="1" applyFill="1" applyBorder="1" applyAlignment="1" applyProtection="1">
      <alignment horizontal="left" vertical="center" wrapText="1"/>
      <protection locked="0"/>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horizontal="left" vertical="center"/>
      <protection locked="0"/>
    </xf>
    <xf numFmtId="0" fontId="7" fillId="0" borderId="0" xfId="0" applyFont="1" applyFill="1" applyAlignment="1" applyProtection="1">
      <alignment horizontal="center" vertical="top"/>
      <protection locked="0"/>
    </xf>
    <xf numFmtId="0" fontId="7" fillId="0" borderId="0" xfId="0" applyFont="1" applyFill="1" applyAlignment="1" applyProtection="1">
      <alignment horizontal="left" vertical="top"/>
      <protection locked="0"/>
    </xf>
    <xf numFmtId="0" fontId="5" fillId="2" borderId="74" xfId="70" applyFont="1" applyFill="1" applyBorder="1" applyAlignment="1" applyProtection="1">
      <alignment horizontal="center" vertical="center" wrapText="1"/>
      <protection locked="0"/>
    </xf>
    <xf numFmtId="0" fontId="5" fillId="2" borderId="75" xfId="70" applyFont="1" applyFill="1" applyBorder="1" applyAlignment="1" applyProtection="1">
      <alignment horizontal="center" vertical="center" wrapText="1"/>
      <protection locked="0"/>
    </xf>
    <xf numFmtId="0" fontId="5" fillId="2" borderId="75" xfId="70" applyFont="1" applyFill="1" applyBorder="1" applyAlignment="1" applyProtection="1">
      <alignment horizontal="left" vertical="center" wrapText="1"/>
      <protection locked="0"/>
    </xf>
    <xf numFmtId="0" fontId="5" fillId="2" borderId="76" xfId="70" applyFont="1" applyFill="1" applyBorder="1" applyAlignment="1" applyProtection="1">
      <alignment horizontal="center" vertical="center" wrapText="1"/>
      <protection locked="0"/>
    </xf>
    <xf numFmtId="0" fontId="5" fillId="2" borderId="77" xfId="70" applyFont="1" applyFill="1" applyBorder="1" applyAlignment="1" applyProtection="1">
      <alignment horizontal="center" vertical="center" wrapText="1"/>
      <protection locked="0"/>
    </xf>
    <xf numFmtId="0" fontId="9" fillId="2" borderId="35" xfId="70" applyFont="1" applyFill="1" applyBorder="1" applyAlignment="1" applyProtection="1">
      <alignment horizontal="center" vertical="center" wrapText="1"/>
      <protection locked="0"/>
    </xf>
    <xf numFmtId="0" fontId="9" fillId="2" borderId="55" xfId="70" applyFont="1" applyFill="1" applyBorder="1" applyAlignment="1" applyProtection="1">
      <alignment horizontal="left" vertical="center" wrapText="1"/>
      <protection locked="0"/>
    </xf>
    <xf numFmtId="0" fontId="9" fillId="2" borderId="78" xfId="70" applyFont="1" applyFill="1" applyBorder="1" applyAlignment="1" applyProtection="1">
      <alignment horizontal="center" vertical="center" wrapText="1"/>
      <protection locked="0"/>
    </xf>
    <xf numFmtId="0" fontId="9" fillId="2" borderId="50" xfId="70" applyFont="1" applyFill="1" applyBorder="1" applyAlignment="1" applyProtection="1">
      <alignment horizontal="center" vertical="center" wrapText="1"/>
      <protection locked="0"/>
    </xf>
    <xf numFmtId="0" fontId="5" fillId="2" borderId="21" xfId="0" applyFont="1" applyFill="1" applyBorder="1" applyAlignment="1" applyProtection="1">
      <alignment vertical="center"/>
      <protection locked="0"/>
    </xf>
    <xf numFmtId="0" fontId="5" fillId="2" borderId="59" xfId="0" applyFont="1" applyFill="1" applyBorder="1" applyAlignment="1" applyProtection="1">
      <alignment horizontal="left" vertical="center"/>
      <protection locked="0"/>
    </xf>
    <xf numFmtId="180" fontId="5" fillId="2" borderId="29" xfId="0" applyNumberFormat="1" applyFont="1" applyFill="1" applyBorder="1" applyAlignment="1" applyProtection="1">
      <alignment horizontal="center" vertical="center"/>
      <protection locked="0"/>
    </xf>
    <xf numFmtId="180" fontId="5" fillId="2" borderId="21" xfId="0" applyNumberFormat="1" applyFont="1" applyFill="1" applyBorder="1" applyAlignment="1" applyProtection="1">
      <alignment horizontal="center" vertical="center"/>
      <protection locked="0"/>
    </xf>
    <xf numFmtId="180" fontId="5" fillId="2" borderId="30" xfId="0" applyNumberFormat="1" applyFont="1" applyFill="1" applyBorder="1" applyAlignment="1" applyProtection="1">
      <alignment horizontal="center" vertical="center"/>
      <protection locked="0"/>
    </xf>
    <xf numFmtId="180" fontId="5" fillId="19" borderId="29" xfId="0" applyNumberFormat="1" applyFont="1" applyFill="1" applyBorder="1" applyAlignment="1" applyProtection="1">
      <alignment horizontal="center" vertical="center"/>
      <protection locked="0"/>
    </xf>
    <xf numFmtId="180" fontId="5" fillId="19" borderId="21" xfId="0" applyNumberFormat="1" applyFont="1" applyFill="1" applyBorder="1" applyAlignment="1" applyProtection="1">
      <alignment horizontal="center" vertical="center"/>
      <protection locked="0"/>
    </xf>
    <xf numFmtId="180" fontId="5" fillId="19" borderId="30" xfId="0" applyNumberFormat="1"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13" fillId="2" borderId="59" xfId="0" applyFont="1" applyFill="1" applyBorder="1" applyAlignment="1" applyProtection="1">
      <alignment horizontal="left" vertical="center" wrapText="1"/>
      <protection locked="0"/>
    </xf>
    <xf numFmtId="0" fontId="13" fillId="2" borderId="60" xfId="0" applyFont="1" applyFill="1" applyBorder="1" applyAlignment="1" applyProtection="1">
      <alignment horizontal="left" vertical="center" wrapText="1"/>
      <protection locked="0"/>
    </xf>
    <xf numFmtId="0" fontId="13" fillId="2" borderId="6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6" fillId="0" borderId="21" xfId="0" applyFont="1" applyFill="1" applyBorder="1" applyAlignment="1">
      <alignment horizontal="left" vertical="center" wrapText="1"/>
    </xf>
    <xf numFmtId="0" fontId="5" fillId="2" borderId="5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17" fillId="0" borderId="0" xfId="0" applyFont="1" applyAlignment="1">
      <alignment vertical="center"/>
    </xf>
    <xf numFmtId="0" fontId="11" fillId="0" borderId="0" xfId="0" applyFont="1" applyAlignment="1">
      <alignment vertical="center"/>
    </xf>
    <xf numFmtId="0" fontId="18" fillId="0" borderId="0" xfId="0" applyNumberFormat="1" applyFont="1" applyFill="1" applyBorder="1" applyAlignment="1">
      <alignment/>
    </xf>
    <xf numFmtId="0" fontId="18" fillId="0" borderId="0" xfId="0" applyNumberFormat="1" applyFont="1" applyFill="1" applyBorder="1" applyAlignment="1">
      <alignment horizontal="center"/>
    </xf>
    <xf numFmtId="0" fontId="5" fillId="0" borderId="0" xfId="0" applyFont="1" applyAlignment="1">
      <alignment horizontal="left" vertical="center"/>
    </xf>
    <xf numFmtId="0" fontId="5" fillId="0" borderId="0" xfId="0" applyNumberFormat="1" applyFont="1" applyFill="1" applyBorder="1" applyAlignment="1">
      <alignment/>
    </xf>
    <xf numFmtId="0" fontId="19" fillId="0" borderId="0" xfId="0" applyNumberFormat="1" applyFont="1" applyFill="1" applyBorder="1" applyAlignment="1">
      <alignment horizontal="center" vertical="center" wrapText="1" shrinkToFit="1"/>
    </xf>
    <xf numFmtId="0" fontId="17" fillId="0" borderId="9"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7" fillId="2" borderId="28" xfId="0" applyFont="1" applyFill="1" applyBorder="1" applyAlignment="1">
      <alignment horizontal="center" vertical="center" wrapText="1" shrinkToFit="1"/>
    </xf>
    <xf numFmtId="0" fontId="17" fillId="2" borderId="21" xfId="0" applyFont="1" applyFill="1" applyBorder="1" applyAlignment="1">
      <alignment horizontal="center" vertical="center" wrapText="1" shrinkToFit="1"/>
    </xf>
    <xf numFmtId="0" fontId="17" fillId="0" borderId="21" xfId="0" applyFont="1" applyBorder="1" applyAlignment="1">
      <alignment horizontal="center" vertical="center" wrapText="1"/>
    </xf>
    <xf numFmtId="0" fontId="17" fillId="0" borderId="21" xfId="0" applyNumberFormat="1" applyFont="1" applyFill="1" applyBorder="1" applyAlignment="1">
      <alignment horizontal="center" vertical="center" wrapText="1"/>
    </xf>
    <xf numFmtId="0" fontId="20" fillId="2" borderId="79" xfId="0" applyFont="1" applyFill="1" applyBorder="1" applyAlignment="1">
      <alignment horizontal="center" vertical="center" wrapText="1" shrinkToFit="1"/>
    </xf>
    <xf numFmtId="0" fontId="20" fillId="2" borderId="80" xfId="0" applyFont="1" applyFill="1" applyBorder="1" applyAlignment="1">
      <alignment horizontal="center" vertical="center" wrapText="1" shrinkToFit="1"/>
    </xf>
    <xf numFmtId="0" fontId="20" fillId="2" borderId="81" xfId="0" applyFont="1" applyFill="1" applyBorder="1" applyAlignment="1">
      <alignment horizontal="center" vertical="center" wrapText="1" shrinkToFit="1"/>
    </xf>
    <xf numFmtId="0" fontId="20" fillId="2" borderId="21" xfId="0" applyFont="1" applyFill="1" applyBorder="1" applyAlignment="1">
      <alignment horizontal="center" vertical="center" wrapText="1" shrinkToFit="1"/>
    </xf>
    <xf numFmtId="0" fontId="20" fillId="0" borderId="21" xfId="0" applyFont="1" applyBorder="1" applyAlignment="1">
      <alignment horizontal="center" vertical="center" wrapText="1"/>
    </xf>
    <xf numFmtId="0" fontId="20" fillId="0" borderId="21"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82" xfId="0" applyNumberFormat="1" applyFont="1" applyFill="1" applyBorder="1" applyAlignment="1">
      <alignment horizontal="center" vertical="center" wrapText="1"/>
    </xf>
    <xf numFmtId="0" fontId="18" fillId="0" borderId="21" xfId="0" applyNumberFormat="1" applyFont="1" applyFill="1" applyBorder="1" applyAlignment="1">
      <alignment horizontal="center" vertical="center"/>
    </xf>
    <xf numFmtId="0" fontId="20" fillId="0" borderId="33" xfId="0" applyFont="1" applyBorder="1" applyAlignment="1">
      <alignment horizontal="center" vertical="center" wrapText="1"/>
    </xf>
    <xf numFmtId="0" fontId="20" fillId="0" borderId="33" xfId="0" applyNumberFormat="1" applyFont="1" applyFill="1" applyBorder="1" applyAlignment="1">
      <alignment horizontal="center" vertical="center" wrapText="1"/>
    </xf>
    <xf numFmtId="0" fontId="18" fillId="0" borderId="21" xfId="0" applyNumberFormat="1" applyFont="1" applyFill="1" applyBorder="1" applyAlignment="1">
      <alignment/>
    </xf>
    <xf numFmtId="0" fontId="11" fillId="0" borderId="0" xfId="0" applyNumberFormat="1" applyFont="1" applyFill="1" applyBorder="1" applyAlignment="1">
      <alignment/>
    </xf>
    <xf numFmtId="0" fontId="1" fillId="0" borderId="0" xfId="0" applyNumberFormat="1" applyFont="1" applyFill="1" applyAlignment="1">
      <alignment/>
    </xf>
    <xf numFmtId="0" fontId="11" fillId="0" borderId="0" xfId="0" applyNumberFormat="1" applyFont="1" applyFill="1" applyAlignment="1">
      <alignment/>
    </xf>
    <xf numFmtId="0" fontId="17" fillId="0" borderId="83" xfId="0" applyNumberFormat="1" applyFont="1" applyFill="1" applyBorder="1" applyAlignment="1">
      <alignment horizontal="center" vertical="center"/>
    </xf>
    <xf numFmtId="0" fontId="17" fillId="0" borderId="84" xfId="0" applyNumberFormat="1" applyFont="1" applyFill="1" applyBorder="1" applyAlignment="1">
      <alignment horizontal="center" vertical="center"/>
    </xf>
    <xf numFmtId="0" fontId="17" fillId="0" borderId="85" xfId="0" applyNumberFormat="1" applyFont="1" applyFill="1" applyBorder="1" applyAlignment="1">
      <alignment horizontal="center" vertical="center" wrapText="1"/>
    </xf>
    <xf numFmtId="0" fontId="17" fillId="2" borderId="71" xfId="0" applyFont="1" applyFill="1" applyBorder="1" applyAlignment="1">
      <alignment horizontal="center" vertical="center" wrapText="1" shrinkToFit="1"/>
    </xf>
    <xf numFmtId="0" fontId="20" fillId="0" borderId="85" xfId="0" applyNumberFormat="1" applyFont="1" applyFill="1" applyBorder="1" applyAlignment="1">
      <alignment horizontal="center" vertical="center" wrapText="1"/>
    </xf>
    <xf numFmtId="0" fontId="18" fillId="0" borderId="86" xfId="0" applyNumberFormat="1" applyFont="1" applyFill="1" applyBorder="1" applyAlignment="1">
      <alignment/>
    </xf>
    <xf numFmtId="0" fontId="20" fillId="0" borderId="87" xfId="0" applyNumberFormat="1" applyFont="1" applyFill="1" applyBorder="1" applyAlignment="1">
      <alignment horizontal="center" vertical="center" wrapText="1"/>
    </xf>
    <xf numFmtId="0" fontId="11" fillId="0" borderId="48" xfId="0" applyFont="1" applyFill="1" applyBorder="1" applyAlignment="1">
      <alignment horizontal="left" vertical="center" wrapText="1"/>
    </xf>
    <xf numFmtId="0" fontId="18" fillId="0" borderId="33" xfId="0" applyNumberFormat="1" applyFont="1" applyFill="1" applyBorder="1" applyAlignment="1">
      <alignment/>
    </xf>
    <xf numFmtId="0" fontId="11" fillId="0" borderId="21" xfId="0" applyFont="1" applyFill="1" applyBorder="1" applyAlignment="1">
      <alignment horizontal="left" vertical="center" wrapText="1"/>
    </xf>
    <xf numFmtId="0" fontId="5" fillId="0" borderId="0" xfId="0" applyNumberFormat="1" applyFont="1" applyFill="1" applyBorder="1" applyAlignment="1">
      <alignment horizontal="center"/>
    </xf>
    <xf numFmtId="0" fontId="18" fillId="0" borderId="13" xfId="0" applyNumberFormat="1" applyFont="1" applyFill="1" applyBorder="1" applyAlignment="1">
      <alignment/>
    </xf>
    <xf numFmtId="0" fontId="18" fillId="0" borderId="13" xfId="0" applyNumberFormat="1" applyFont="1" applyFill="1" applyBorder="1" applyAlignment="1">
      <alignment horizontal="center"/>
    </xf>
    <xf numFmtId="0" fontId="11" fillId="0" borderId="47" xfId="0" applyFont="1" applyFill="1" applyBorder="1" applyAlignment="1">
      <alignment vertical="center" wrapText="1"/>
    </xf>
    <xf numFmtId="0" fontId="11" fillId="0" borderId="88" xfId="0" applyFont="1" applyFill="1" applyBorder="1" applyAlignment="1">
      <alignment horizontal="left" vertical="center" wrapText="1"/>
    </xf>
    <xf numFmtId="0" fontId="20" fillId="0" borderId="82" xfId="0" applyFont="1" applyBorder="1" applyAlignment="1">
      <alignment horizontal="center" vertical="center" wrapText="1"/>
    </xf>
    <xf numFmtId="0" fontId="11" fillId="0" borderId="89" xfId="0" applyNumberFormat="1" applyFont="1" applyFill="1" applyBorder="1" applyAlignment="1">
      <alignment wrapText="1"/>
    </xf>
    <xf numFmtId="0" fontId="18" fillId="0" borderId="82" xfId="0" applyNumberFormat="1" applyFont="1" applyFill="1" applyBorder="1" applyAlignment="1">
      <alignment/>
    </xf>
    <xf numFmtId="0" fontId="18" fillId="0" borderId="82" xfId="0" applyNumberFormat="1" applyFont="1" applyFill="1" applyBorder="1" applyAlignment="1">
      <alignment horizontal="center"/>
    </xf>
    <xf numFmtId="0" fontId="11" fillId="0" borderId="33" xfId="0" applyFont="1" applyFill="1" applyBorder="1" applyAlignment="1">
      <alignment vertical="center" wrapText="1"/>
    </xf>
    <xf numFmtId="0" fontId="11" fillId="0" borderId="33" xfId="0" applyNumberFormat="1" applyFont="1" applyFill="1" applyBorder="1" applyAlignment="1">
      <alignment wrapText="1"/>
    </xf>
    <xf numFmtId="0" fontId="18" fillId="0" borderId="33" xfId="0" applyNumberFormat="1" applyFont="1" applyFill="1" applyBorder="1" applyAlignment="1">
      <alignment horizontal="center"/>
    </xf>
    <xf numFmtId="0" fontId="11" fillId="0" borderId="21" xfId="0" applyNumberFormat="1" applyFont="1" applyFill="1" applyBorder="1" applyAlignment="1">
      <alignment wrapText="1"/>
    </xf>
    <xf numFmtId="0" fontId="18" fillId="0" borderId="21" xfId="0" applyNumberFormat="1" applyFont="1" applyFill="1" applyBorder="1" applyAlignment="1">
      <alignment horizontal="center"/>
    </xf>
    <xf numFmtId="0" fontId="11" fillId="0" borderId="21" xfId="0" applyFont="1" applyFill="1" applyBorder="1" applyAlignment="1">
      <alignment vertical="center" wrapText="1"/>
    </xf>
    <xf numFmtId="0" fontId="11" fillId="0" borderId="0" xfId="0" applyNumberFormat="1" applyFont="1" applyFill="1" applyBorder="1" applyAlignment="1">
      <alignment horizontal="center"/>
    </xf>
    <xf numFmtId="0" fontId="11" fillId="0" borderId="0" xfId="0" applyNumberFormat="1" applyFont="1" applyFill="1" applyAlignment="1">
      <alignment horizontal="right"/>
    </xf>
    <xf numFmtId="0" fontId="17" fillId="0" borderId="90" xfId="0" applyNumberFormat="1" applyFont="1" applyFill="1" applyBorder="1" applyAlignment="1">
      <alignment horizontal="center" vertical="center" wrapText="1"/>
    </xf>
    <xf numFmtId="0" fontId="17" fillId="0" borderId="91" xfId="0" applyNumberFormat="1" applyFont="1" applyFill="1" applyBorder="1" applyAlignment="1">
      <alignment horizontal="center" vertical="center" wrapText="1"/>
    </xf>
    <xf numFmtId="0" fontId="20" fillId="0" borderId="30" xfId="0" applyNumberFormat="1" applyFont="1" applyFill="1" applyBorder="1" applyAlignment="1">
      <alignment horizontal="center" vertical="center" wrapText="1"/>
    </xf>
    <xf numFmtId="0" fontId="14" fillId="0" borderId="88" xfId="0" applyFont="1" applyFill="1" applyBorder="1" applyAlignment="1">
      <alignment horizontal="left" vertical="center" wrapText="1"/>
    </xf>
    <xf numFmtId="0" fontId="14" fillId="0" borderId="89" xfId="0" applyNumberFormat="1" applyFont="1" applyFill="1" applyBorder="1" applyAlignment="1">
      <alignment wrapText="1"/>
    </xf>
    <xf numFmtId="0" fontId="21" fillId="0" borderId="33" xfId="0" applyNumberFormat="1" applyFont="1" applyFill="1" applyBorder="1" applyAlignment="1">
      <alignment wrapText="1"/>
    </xf>
    <xf numFmtId="0" fontId="21" fillId="0" borderId="21" xfId="0" applyNumberFormat="1" applyFont="1" applyFill="1" applyBorder="1" applyAlignment="1">
      <alignment wrapText="1"/>
    </xf>
    <xf numFmtId="0" fontId="17" fillId="0" borderId="0" xfId="0" applyFont="1" applyAlignment="1">
      <alignment vertical="center"/>
    </xf>
    <xf numFmtId="0" fontId="17" fillId="0" borderId="0" xfId="0" applyNumberFormat="1" applyFont="1" applyFill="1" applyBorder="1" applyAlignment="1">
      <alignment horizontal="center" vertical="center" wrapText="1"/>
    </xf>
    <xf numFmtId="0" fontId="22" fillId="0" borderId="0" xfId="0" applyFont="1" applyAlignment="1">
      <alignment vertical="center"/>
    </xf>
    <xf numFmtId="0" fontId="19" fillId="0" borderId="0" xfId="0" applyFont="1" applyAlignment="1">
      <alignment horizontal="center"/>
    </xf>
    <xf numFmtId="0" fontId="1" fillId="0" borderId="0" xfId="0" applyFont="1" applyAlignment="1">
      <alignment vertical="center"/>
    </xf>
    <xf numFmtId="0" fontId="1" fillId="0" borderId="0" xfId="0" applyFont="1" applyBorder="1" applyAlignment="1">
      <alignment horizont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2" borderId="65" xfId="0" applyFont="1" applyFill="1" applyBorder="1" applyAlignment="1">
      <alignment horizontal="center" vertical="center" wrapText="1" shrinkToFit="1"/>
    </xf>
    <xf numFmtId="0" fontId="17" fillId="2" borderId="33" xfId="0" applyFont="1" applyFill="1" applyBorder="1" applyAlignment="1">
      <alignment horizontal="center" vertical="center" wrapText="1" shrinkToFit="1"/>
    </xf>
    <xf numFmtId="0" fontId="11" fillId="0" borderId="92"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49" xfId="0" applyFont="1" applyFill="1" applyBorder="1" applyAlignment="1">
      <alignment horizontal="left" vertical="center" wrapText="1"/>
    </xf>
    <xf numFmtId="0" fontId="11" fillId="0" borderId="49" xfId="0" applyFont="1" applyFill="1" applyBorder="1" applyAlignment="1">
      <alignment vertical="center" wrapText="1"/>
    </xf>
    <xf numFmtId="0" fontId="22" fillId="0" borderId="35" xfId="0" applyFont="1" applyBorder="1" applyAlignment="1">
      <alignment vertical="center"/>
    </xf>
    <xf numFmtId="0" fontId="22" fillId="0" borderId="21" xfId="0" applyFont="1" applyBorder="1" applyAlignment="1">
      <alignment vertical="center"/>
    </xf>
    <xf numFmtId="0" fontId="22" fillId="0" borderId="65" xfId="0" applyFont="1" applyBorder="1" applyAlignment="1">
      <alignment vertical="center"/>
    </xf>
    <xf numFmtId="0" fontId="22" fillId="0" borderId="33"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vertical="center"/>
    </xf>
    <xf numFmtId="4" fontId="0" fillId="0" borderId="47" xfId="0" applyNumberFormat="1" applyFont="1" applyFill="1" applyBorder="1" applyAlignment="1">
      <alignment horizontal="right" vertical="center" wrapText="1"/>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2" borderId="81" xfId="0" applyFont="1" applyFill="1" applyBorder="1" applyAlignment="1">
      <alignment horizontal="center" vertical="center" wrapText="1" shrinkToFit="1"/>
    </xf>
    <xf numFmtId="0" fontId="22" fillId="0" borderId="85" xfId="0" applyFont="1" applyBorder="1" applyAlignment="1">
      <alignment vertical="center"/>
    </xf>
    <xf numFmtId="0" fontId="22" fillId="0" borderId="81" xfId="0" applyFont="1" applyBorder="1" applyAlignment="1">
      <alignment vertical="center"/>
    </xf>
    <xf numFmtId="0" fontId="22" fillId="0" borderId="87" xfId="0" applyFont="1" applyBorder="1" applyAlignment="1">
      <alignment vertical="center"/>
    </xf>
    <xf numFmtId="0" fontId="22" fillId="0" borderId="95" xfId="0" applyFont="1" applyBorder="1" applyAlignment="1">
      <alignment vertical="center"/>
    </xf>
    <xf numFmtId="0" fontId="22" fillId="0" borderId="96" xfId="0" applyFont="1" applyBorder="1" applyAlignment="1">
      <alignment vertical="center"/>
    </xf>
    <xf numFmtId="0" fontId="22" fillId="0" borderId="86" xfId="0" applyFont="1" applyBorder="1" applyAlignment="1">
      <alignment vertical="center"/>
    </xf>
    <xf numFmtId="0" fontId="1" fillId="0" borderId="21" xfId="60" applyFont="1" applyBorder="1" applyAlignment="1" applyProtection="1">
      <alignment vertical="center" wrapText="1"/>
      <protection/>
    </xf>
    <xf numFmtId="0" fontId="1" fillId="0" borderId="33" xfId="60" applyNumberFormat="1" applyFont="1" applyBorder="1" applyAlignment="1" applyProtection="1">
      <alignment vertical="center" wrapText="1"/>
      <protection/>
    </xf>
    <xf numFmtId="0" fontId="1" fillId="0" borderId="21" xfId="68" applyFont="1" applyBorder="1" applyAlignment="1" applyProtection="1">
      <alignment horizontal="center" vertical="center" wrapText="1"/>
      <protection/>
    </xf>
    <xf numFmtId="0" fontId="1" fillId="0" borderId="21" xfId="0" applyNumberFormat="1" applyFont="1" applyFill="1" applyBorder="1" applyAlignment="1" applyProtection="1">
      <alignment vertical="center"/>
      <protection/>
    </xf>
    <xf numFmtId="181" fontId="22" fillId="0" borderId="21" xfId="0" applyNumberFormat="1" applyFont="1" applyBorder="1" applyAlignment="1">
      <alignment vertical="center"/>
    </xf>
    <xf numFmtId="0" fontId="11" fillId="0" borderId="0" xfId="0" applyFont="1" applyBorder="1" applyAlignment="1">
      <alignment horizontal="right"/>
    </xf>
    <xf numFmtId="0" fontId="17" fillId="0" borderId="38" xfId="0" applyFont="1" applyBorder="1" applyAlignment="1">
      <alignment horizontal="center" vertical="center"/>
    </xf>
    <xf numFmtId="0" fontId="17" fillId="0" borderId="11" xfId="0" applyNumberFormat="1" applyFont="1" applyFill="1" applyBorder="1" applyAlignment="1">
      <alignment horizontal="center" vertical="center" wrapText="1"/>
    </xf>
    <xf numFmtId="0" fontId="17" fillId="0" borderId="59" xfId="0" applyNumberFormat="1" applyFont="1" applyFill="1" applyBorder="1" applyAlignment="1">
      <alignment horizontal="center" vertical="center" wrapText="1"/>
    </xf>
    <xf numFmtId="0" fontId="17" fillId="0" borderId="30" xfId="0" applyNumberFormat="1" applyFont="1" applyFill="1" applyBorder="1" applyAlignment="1">
      <alignment horizontal="center" vertical="center" wrapText="1"/>
    </xf>
    <xf numFmtId="0" fontId="22" fillId="0" borderId="62" xfId="0" applyFont="1" applyBorder="1" applyAlignment="1">
      <alignment vertical="center"/>
    </xf>
    <xf numFmtId="0" fontId="22" fillId="0" borderId="69" xfId="0" applyFont="1" applyBorder="1" applyAlignment="1">
      <alignment vertical="center"/>
    </xf>
    <xf numFmtId="0" fontId="22" fillId="0" borderId="97" xfId="0" applyFont="1" applyBorder="1" applyAlignment="1">
      <alignment vertical="center"/>
    </xf>
    <xf numFmtId="0" fontId="18"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4" fillId="0" borderId="0" xfId="0" applyNumberFormat="1" applyFont="1" applyFill="1" applyBorder="1" applyAlignment="1">
      <alignment vertical="center"/>
    </xf>
    <xf numFmtId="0" fontId="25" fillId="0" borderId="0" xfId="0" applyFont="1" applyAlignment="1">
      <alignment vertical="center"/>
    </xf>
    <xf numFmtId="0" fontId="25"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7" fillId="0" borderId="0" xfId="0" applyNumberFormat="1" applyFont="1" applyFill="1" applyBorder="1" applyAlignment="1">
      <alignment vertical="center"/>
    </xf>
    <xf numFmtId="0" fontId="28" fillId="0" borderId="0" xfId="0" applyFont="1" applyFill="1" applyBorder="1" applyAlignment="1">
      <alignment horizontal="center" vertical="center" wrapText="1"/>
    </xf>
    <xf numFmtId="0" fontId="64" fillId="0" borderId="0" xfId="0" applyFont="1" applyFill="1" applyBorder="1" applyAlignment="1">
      <alignment vertical="center"/>
    </xf>
    <xf numFmtId="0" fontId="3" fillId="0" borderId="0" xfId="0" applyFont="1" applyFill="1" applyAlignment="1">
      <alignment horizontal="center"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9" fillId="0" borderId="28" xfId="0" applyFont="1" applyFill="1" applyBorder="1" applyAlignment="1">
      <alignment horizontal="center" vertical="center" wrapText="1"/>
    </xf>
    <xf numFmtId="43" fontId="26" fillId="0" borderId="21" xfId="0" applyNumberFormat="1" applyFont="1" applyFill="1" applyBorder="1" applyAlignment="1">
      <alignment vertical="center" wrapText="1"/>
    </xf>
    <xf numFmtId="0" fontId="29" fillId="0" borderId="30" xfId="0" applyFont="1" applyFill="1" applyBorder="1" applyAlignment="1">
      <alignment vertical="center" wrapText="1"/>
    </xf>
    <xf numFmtId="43" fontId="25" fillId="0" borderId="21" xfId="0" applyNumberFormat="1" applyFont="1" applyFill="1" applyBorder="1" applyAlignment="1">
      <alignment vertical="center" wrapText="1"/>
    </xf>
    <xf numFmtId="0" fontId="30" fillId="0" borderId="30" xfId="0" applyFont="1" applyFill="1" applyBorder="1" applyAlignment="1">
      <alignment vertical="center" wrapText="1"/>
    </xf>
    <xf numFmtId="43" fontId="25" fillId="0" borderId="33" xfId="0" applyNumberFormat="1" applyFont="1" applyFill="1" applyBorder="1" applyAlignment="1">
      <alignment vertical="center" wrapText="1"/>
    </xf>
    <xf numFmtId="0" fontId="30" fillId="0" borderId="98" xfId="0" applyFont="1" applyFill="1" applyBorder="1" applyAlignment="1">
      <alignment vertical="center" wrapText="1"/>
    </xf>
    <xf numFmtId="43" fontId="25" fillId="19" borderId="33" xfId="0" applyNumberFormat="1" applyFont="1" applyFill="1" applyBorder="1" applyAlignment="1">
      <alignment vertical="center" wrapText="1"/>
    </xf>
    <xf numFmtId="0" fontId="9" fillId="0" borderId="65" xfId="0" applyFont="1" applyFill="1" applyBorder="1" applyAlignment="1">
      <alignment horizontal="center" vertical="center" wrapText="1"/>
    </xf>
    <xf numFmtId="43" fontId="26" fillId="0" borderId="33" xfId="0" applyNumberFormat="1" applyFont="1" applyFill="1" applyBorder="1" applyAlignment="1">
      <alignment vertical="center" wrapText="1"/>
    </xf>
    <xf numFmtId="0" fontId="29" fillId="0" borderId="98" xfId="0" applyFont="1" applyFill="1" applyBorder="1" applyAlignment="1">
      <alignment vertical="center" wrapText="1"/>
    </xf>
    <xf numFmtId="0" fontId="5" fillId="0" borderId="65" xfId="0" applyFont="1" applyFill="1" applyBorder="1" applyAlignment="1">
      <alignment horizontal="left" vertical="center" wrapText="1"/>
    </xf>
    <xf numFmtId="43" fontId="26" fillId="0" borderId="33" xfId="0" applyNumberFormat="1" applyFont="1" applyFill="1" applyBorder="1" applyAlignment="1">
      <alignment horizontal="center" vertical="center" wrapText="1"/>
    </xf>
    <xf numFmtId="0" fontId="29" fillId="0" borderId="98" xfId="0" applyFont="1" applyFill="1" applyBorder="1" applyAlignment="1">
      <alignment horizontal="center" vertical="center" wrapText="1"/>
    </xf>
    <xf numFmtId="0" fontId="31" fillId="0" borderId="99" xfId="0" applyFont="1" applyFill="1" applyBorder="1" applyAlignment="1">
      <alignment horizontal="left" vertical="center" wrapText="1"/>
    </xf>
    <xf numFmtId="4" fontId="31" fillId="0" borderId="100" xfId="0" applyNumberFormat="1" applyFont="1" applyFill="1" applyBorder="1" applyAlignment="1">
      <alignment horizontal="right" vertical="center" wrapText="1"/>
    </xf>
    <xf numFmtId="180" fontId="25" fillId="0" borderId="21" xfId="0" applyNumberFormat="1" applyFont="1" applyBorder="1" applyAlignment="1">
      <alignment vertical="center"/>
    </xf>
    <xf numFmtId="0" fontId="31" fillId="0" borderId="101" xfId="0" applyFont="1" applyFill="1" applyBorder="1" applyAlignment="1">
      <alignment horizontal="left" vertical="center" wrapText="1"/>
    </xf>
    <xf numFmtId="4" fontId="31" fillId="0" borderId="102" xfId="0" applyNumberFormat="1" applyFont="1" applyFill="1" applyBorder="1" applyAlignment="1">
      <alignment horizontal="right" vertical="center" wrapText="1"/>
    </xf>
    <xf numFmtId="180" fontId="25" fillId="0" borderId="13" xfId="0" applyNumberFormat="1" applyFont="1" applyBorder="1" applyAlignment="1">
      <alignment vertical="center"/>
    </xf>
    <xf numFmtId="43" fontId="25" fillId="0" borderId="13" xfId="0" applyNumberFormat="1" applyFont="1" applyFill="1" applyBorder="1" applyAlignment="1">
      <alignment vertical="center" wrapText="1"/>
    </xf>
    <xf numFmtId="0" fontId="30" fillId="0" borderId="14" xfId="0" applyFont="1" applyFill="1" applyBorder="1" applyAlignment="1">
      <alignment vertical="center" wrapText="1"/>
    </xf>
    <xf numFmtId="0" fontId="9" fillId="0" borderId="0" xfId="0" applyFont="1" applyAlignment="1">
      <alignment horizontal="left" vertical="center"/>
    </xf>
    <xf numFmtId="0" fontId="32" fillId="0" borderId="0" xfId="0" applyFont="1" applyFill="1" applyAlignment="1">
      <alignment horizontal="center" vertic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65" fillId="0" borderId="0" xfId="0" applyFont="1" applyFill="1" applyBorder="1" applyAlignment="1">
      <alignment vertical="center"/>
    </xf>
    <xf numFmtId="0" fontId="5" fillId="0" borderId="0" xfId="0" applyFont="1" applyFill="1" applyAlignment="1">
      <alignment vertical="center" wrapText="1"/>
    </xf>
    <xf numFmtId="0" fontId="0" fillId="0" borderId="0" xfId="0" applyFont="1" applyFill="1" applyAlignment="1">
      <alignment vertical="center"/>
    </xf>
    <xf numFmtId="0" fontId="33" fillId="0" borderId="0" xfId="0" applyFont="1" applyFill="1" applyAlignment="1">
      <alignment horizontal="left" vertical="center"/>
    </xf>
    <xf numFmtId="0" fontId="34" fillId="0" borderId="0" xfId="0" applyFont="1" applyFill="1" applyAlignment="1">
      <alignment horizontal="left" vertical="center"/>
    </xf>
    <xf numFmtId="0" fontId="5" fillId="0" borderId="0" xfId="0" applyFont="1" applyFill="1" applyAlignment="1">
      <alignment horizontal="left" vertical="center"/>
    </xf>
    <xf numFmtId="0" fontId="28"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5"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5" fillId="0" borderId="0" xfId="0" applyFont="1" applyFill="1" applyAlignment="1">
      <alignment horizontal="right" vertical="center" wrapText="1"/>
    </xf>
    <xf numFmtId="0" fontId="35" fillId="0" borderId="0" xfId="0" applyFont="1" applyFill="1" applyAlignment="1">
      <alignment horizontal="center" vertical="center" wrapText="1"/>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17" fillId="0" borderId="31"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55" xfId="0" applyFont="1" applyFill="1" applyBorder="1" applyAlignment="1">
      <alignment horizontal="center" vertical="center" wrapText="1"/>
    </xf>
    <xf numFmtId="43" fontId="25" fillId="0" borderId="21" xfId="23" applyNumberFormat="1" applyFont="1" applyFill="1" applyBorder="1" applyAlignment="1">
      <alignment horizontal="right" vertical="center"/>
    </xf>
    <xf numFmtId="0" fontId="11" fillId="0" borderId="103" xfId="0" applyFont="1" applyFill="1" applyBorder="1" applyAlignment="1">
      <alignment horizontal="left" vertical="center" wrapText="1"/>
    </xf>
    <xf numFmtId="4" fontId="0" fillId="0" borderId="21" xfId="0" applyNumberFormat="1" applyFont="1" applyFill="1" applyBorder="1" applyAlignment="1">
      <alignment horizontal="right" vertical="center" wrapText="1"/>
    </xf>
    <xf numFmtId="49" fontId="11" fillId="0" borderId="47"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12" fillId="0" borderId="0" xfId="0" applyFont="1" applyFill="1" applyBorder="1" applyAlignment="1">
      <alignment horizontal="left" vertical="center"/>
    </xf>
    <xf numFmtId="49" fontId="20" fillId="0" borderId="0" xfId="0" applyNumberFormat="1" applyFont="1" applyFill="1" applyBorder="1" applyAlignment="1">
      <alignment horizontal="center" vertical="center"/>
    </xf>
    <xf numFmtId="0" fontId="37" fillId="0" borderId="21" xfId="0" applyNumberFormat="1" applyFont="1" applyFill="1" applyBorder="1" applyAlignment="1">
      <alignment horizontal="center" vertical="center"/>
    </xf>
    <xf numFmtId="182" fontId="25" fillId="0" borderId="21" xfId="23" applyNumberFormat="1" applyFont="1" applyFill="1" applyBorder="1" applyAlignment="1">
      <alignment horizontal="right" vertical="center"/>
    </xf>
    <xf numFmtId="182" fontId="0" fillId="0" borderId="21" xfId="0" applyNumberFormat="1" applyFont="1" applyFill="1" applyBorder="1" applyAlignment="1">
      <alignment horizontal="right" vertical="center" wrapText="1"/>
    </xf>
    <xf numFmtId="182" fontId="65" fillId="0" borderId="21" xfId="0" applyNumberFormat="1" applyFont="1" applyFill="1" applyBorder="1" applyAlignment="1">
      <alignment vertical="center"/>
    </xf>
    <xf numFmtId="0" fontId="65" fillId="0" borderId="21" xfId="0" applyFont="1" applyFill="1" applyBorder="1" applyAlignment="1">
      <alignment vertical="center"/>
    </xf>
    <xf numFmtId="4" fontId="0" fillId="19" borderId="21" xfId="0" applyNumberFormat="1" applyFont="1" applyFill="1" applyBorder="1" applyAlignment="1">
      <alignment horizontal="right" vertical="center" wrapText="1"/>
    </xf>
    <xf numFmtId="182" fontId="65" fillId="19" borderId="21" xfId="0" applyNumberFormat="1" applyFont="1" applyFill="1" applyBorder="1" applyAlignment="1">
      <alignment vertical="center"/>
    </xf>
    <xf numFmtId="182" fontId="5" fillId="0" borderId="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66" fillId="0" borderId="21" xfId="0" applyFont="1" applyFill="1" applyBorder="1" applyAlignment="1">
      <alignment vertical="center" wrapText="1"/>
    </xf>
    <xf numFmtId="0" fontId="65" fillId="19" borderId="21" xfId="0" applyFont="1" applyFill="1" applyBorder="1" applyAlignment="1">
      <alignment vertical="center"/>
    </xf>
    <xf numFmtId="0" fontId="25" fillId="0" borderId="21" xfId="0" applyFont="1" applyFill="1" applyBorder="1" applyAlignment="1">
      <alignment vertical="center" wrapText="1"/>
    </xf>
    <xf numFmtId="4" fontId="30" fillId="0" borderId="21" xfId="0" applyNumberFormat="1" applyFont="1" applyFill="1" applyBorder="1" applyAlignment="1">
      <alignment horizontal="right" vertical="center" wrapText="1"/>
    </xf>
    <xf numFmtId="0" fontId="25" fillId="19" borderId="0" xfId="0" applyFont="1" applyFill="1" applyAlignment="1">
      <alignment vertical="center" wrapText="1"/>
    </xf>
    <xf numFmtId="0" fontId="21" fillId="0" borderId="0" xfId="0" applyFont="1" applyFill="1" applyBorder="1" applyAlignment="1">
      <alignment horizontal="left" vertical="center"/>
    </xf>
    <xf numFmtId="0" fontId="0" fillId="0" borderId="0" xfId="0" applyFont="1" applyFill="1" applyAlignment="1">
      <alignment vertical="center"/>
    </xf>
    <xf numFmtId="0" fontId="18" fillId="0" borderId="0" xfId="0" applyNumberFormat="1" applyFont="1" applyFill="1" applyBorder="1" applyAlignment="1">
      <alignment horizontal="center" vertical="center"/>
    </xf>
    <xf numFmtId="0" fontId="18" fillId="0" borderId="0" xfId="0" applyNumberFormat="1" applyFont="1" applyFill="1" applyAlignment="1">
      <alignment horizontal="center" vertical="center"/>
    </xf>
    <xf numFmtId="0" fontId="5" fillId="0" borderId="0" xfId="0" applyNumberFormat="1" applyFont="1" applyFill="1" applyBorder="1" applyAlignment="1">
      <alignment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39" fillId="0" borderId="0" xfId="0" applyNumberFormat="1" applyFont="1" applyFill="1" applyBorder="1" applyAlignment="1">
      <alignment horizontal="center" vertical="center"/>
    </xf>
    <xf numFmtId="0" fontId="39" fillId="0" borderId="0" xfId="0" applyNumberFormat="1" applyFont="1" applyFill="1" applyBorder="1" applyAlignment="1">
      <alignment horizontal="left" vertical="center"/>
    </xf>
    <xf numFmtId="0" fontId="17" fillId="0" borderId="38" xfId="0" applyFont="1" applyFill="1" applyBorder="1" applyAlignment="1">
      <alignment horizontal="center" vertical="center" wrapText="1"/>
    </xf>
    <xf numFmtId="0" fontId="39" fillId="0" borderId="9"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xf>
    <xf numFmtId="0" fontId="39" fillId="0" borderId="11" xfId="0" applyNumberFormat="1" applyFont="1" applyFill="1" applyBorder="1" applyAlignment="1">
      <alignment horizontal="center" vertical="center"/>
    </xf>
    <xf numFmtId="0" fontId="39" fillId="0" borderId="84" xfId="0" applyNumberFormat="1" applyFont="1" applyFill="1" applyBorder="1" applyAlignment="1">
      <alignment horizontal="center" vertical="center"/>
    </xf>
    <xf numFmtId="0" fontId="39" fillId="0" borderId="38" xfId="0" applyNumberFormat="1" applyFont="1" applyFill="1" applyBorder="1" applyAlignment="1">
      <alignment horizontal="center" vertical="center"/>
    </xf>
    <xf numFmtId="0" fontId="17" fillId="0" borderId="30" xfId="0" applyFont="1" applyFill="1" applyBorder="1" applyAlignment="1">
      <alignment horizontal="center" vertical="center" wrapText="1"/>
    </xf>
    <xf numFmtId="0" fontId="17" fillId="0" borderId="81" xfId="0" applyFont="1" applyFill="1" applyBorder="1" applyAlignment="1">
      <alignment horizontal="center" vertical="center" wrapText="1"/>
    </xf>
    <xf numFmtId="0" fontId="9" fillId="0" borderId="28" xfId="0" applyNumberFormat="1" applyFont="1" applyFill="1" applyBorder="1" applyAlignment="1">
      <alignment horizontal="center" vertical="center"/>
    </xf>
    <xf numFmtId="0" fontId="9" fillId="0" borderId="59" xfId="0" applyNumberFormat="1" applyFont="1" applyFill="1" applyBorder="1" applyAlignment="1">
      <alignment horizontal="center" vertical="center"/>
    </xf>
    <xf numFmtId="43" fontId="25" fillId="0" borderId="28" xfId="0" applyNumberFormat="1" applyFont="1" applyFill="1" applyBorder="1" applyAlignment="1">
      <alignment horizontal="right" vertical="center" wrapText="1"/>
    </xf>
    <xf numFmtId="43" fontId="25" fillId="0" borderId="21" xfId="0" applyNumberFormat="1" applyFont="1" applyFill="1" applyBorder="1" applyAlignment="1">
      <alignment horizontal="right" vertical="center"/>
    </xf>
    <xf numFmtId="43" fontId="25" fillId="0" borderId="30" xfId="0" applyNumberFormat="1" applyFont="1" applyFill="1" applyBorder="1" applyAlignment="1">
      <alignment horizontal="right" vertical="center" wrapText="1"/>
    </xf>
    <xf numFmtId="43" fontId="25" fillId="0" borderId="99" xfId="0" applyNumberFormat="1" applyFont="1" applyFill="1" applyBorder="1" applyAlignment="1">
      <alignment horizontal="right" vertical="center"/>
    </xf>
    <xf numFmtId="43" fontId="25" fillId="0" borderId="81" xfId="0" applyNumberFormat="1" applyFont="1" applyFill="1" applyBorder="1" applyAlignment="1">
      <alignment horizontal="right" vertical="center" wrapText="1"/>
    </xf>
    <xf numFmtId="0" fontId="5" fillId="0" borderId="28" xfId="0" applyFont="1" applyFill="1" applyBorder="1" applyAlignment="1">
      <alignment horizontal="left" vertical="center"/>
    </xf>
    <xf numFmtId="0" fontId="5" fillId="0" borderId="59" xfId="0" applyFont="1" applyFill="1" applyBorder="1" applyAlignment="1">
      <alignment horizontal="left" vertical="center"/>
    </xf>
    <xf numFmtId="43" fontId="25" fillId="0" borderId="30" xfId="0" applyNumberFormat="1" applyFont="1" applyFill="1" applyBorder="1" applyAlignment="1">
      <alignment horizontal="right" vertical="center"/>
    </xf>
    <xf numFmtId="43" fontId="25" fillId="0" borderId="104" xfId="0" applyNumberFormat="1" applyFont="1" applyFill="1" applyBorder="1" applyAlignment="1">
      <alignment horizontal="right" vertical="center"/>
    </xf>
    <xf numFmtId="43" fontId="25" fillId="0" borderId="100" xfId="0" applyNumberFormat="1" applyFont="1" applyFill="1" applyBorder="1" applyAlignment="1">
      <alignment horizontal="right" vertical="center"/>
    </xf>
    <xf numFmtId="49" fontId="5" fillId="0" borderId="28" xfId="0" applyNumberFormat="1" applyFont="1" applyFill="1" applyBorder="1" applyAlignment="1">
      <alignment horizontal="left" vertical="center"/>
    </xf>
    <xf numFmtId="49" fontId="5" fillId="0" borderId="59" xfId="0" applyNumberFormat="1" applyFont="1" applyFill="1" applyBorder="1" applyAlignment="1">
      <alignment horizontal="left" vertical="center"/>
    </xf>
    <xf numFmtId="43" fontId="25" fillId="0" borderId="59" xfId="0" applyNumberFormat="1" applyFont="1" applyFill="1" applyBorder="1" applyAlignment="1">
      <alignment horizontal="right" vertical="center"/>
    </xf>
    <xf numFmtId="4" fontId="0" fillId="0" borderId="99" xfId="0" applyNumberFormat="1" applyFont="1" applyFill="1" applyBorder="1" applyAlignment="1">
      <alignment horizontal="right" vertical="center" wrapText="1"/>
    </xf>
    <xf numFmtId="43" fontId="25" fillId="19" borderId="59" xfId="0" applyNumberFormat="1" applyFont="1" applyFill="1" applyBorder="1" applyAlignment="1">
      <alignment horizontal="right" vertical="center"/>
    </xf>
    <xf numFmtId="0" fontId="1" fillId="0" borderId="59" xfId="0" applyNumberFormat="1" applyFont="1" applyFill="1" applyBorder="1" applyAlignment="1">
      <alignment vertical="center"/>
    </xf>
    <xf numFmtId="0" fontId="18" fillId="0" borderId="59" xfId="0" applyNumberFormat="1" applyFont="1" applyFill="1" applyBorder="1" applyAlignment="1">
      <alignment vertical="center"/>
    </xf>
    <xf numFmtId="0" fontId="18" fillId="0" borderId="31" xfId="0" applyNumberFormat="1" applyFont="1" applyFill="1" applyBorder="1" applyAlignment="1">
      <alignment vertical="center"/>
    </xf>
    <xf numFmtId="43" fontId="25" fillId="0" borderId="12" xfId="0" applyNumberFormat="1" applyFont="1" applyFill="1" applyBorder="1" applyAlignment="1">
      <alignment horizontal="right" vertical="center" wrapText="1"/>
    </xf>
    <xf numFmtId="43" fontId="25" fillId="0" borderId="13" xfId="0" applyNumberFormat="1" applyFont="1" applyFill="1" applyBorder="1" applyAlignment="1">
      <alignment horizontal="right" vertical="center"/>
    </xf>
    <xf numFmtId="43" fontId="25" fillId="0" borderId="14" xfId="0" applyNumberFormat="1" applyFont="1" applyFill="1" applyBorder="1" applyAlignment="1">
      <alignment horizontal="right" vertical="center"/>
    </xf>
    <xf numFmtId="43" fontId="25" fillId="0" borderId="86" xfId="0" applyNumberFormat="1" applyFont="1" applyFill="1" applyBorder="1" applyAlignment="1">
      <alignment horizontal="right" vertical="center" wrapText="1"/>
    </xf>
    <xf numFmtId="43" fontId="25" fillId="0" borderId="31" xfId="0" applyNumberFormat="1" applyFont="1" applyFill="1" applyBorder="1" applyAlignment="1">
      <alignment horizontal="right" vertical="center"/>
    </xf>
    <xf numFmtId="0" fontId="5" fillId="0" borderId="0" xfId="0" applyNumberFormat="1" applyFont="1" applyFill="1" applyAlignment="1">
      <alignment horizontal="center" vertical="center"/>
    </xf>
    <xf numFmtId="0" fontId="17" fillId="0" borderId="4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20" fillId="0" borderId="62" xfId="0" applyFont="1" applyFill="1" applyBorder="1" applyAlignment="1">
      <alignment horizontal="center" vertical="center"/>
    </xf>
    <xf numFmtId="43" fontId="25" fillId="0" borderId="105" xfId="0" applyNumberFormat="1" applyFont="1" applyFill="1" applyBorder="1" applyAlignment="1">
      <alignment horizontal="right" vertical="center"/>
    </xf>
    <xf numFmtId="43" fontId="25" fillId="0" borderId="21" xfId="0" applyNumberFormat="1" applyFont="1" applyFill="1" applyBorder="1" applyAlignment="1">
      <alignment horizontal="right" vertical="center" wrapText="1"/>
    </xf>
    <xf numFmtId="0" fontId="21" fillId="0" borderId="62" xfId="0" applyFont="1" applyFill="1" applyBorder="1" applyAlignment="1">
      <alignment horizontal="left" vertical="center"/>
    </xf>
    <xf numFmtId="0" fontId="25" fillId="0" borderId="62" xfId="0" applyFont="1" applyFill="1" applyBorder="1" applyAlignment="1">
      <alignment horizontal="left" vertical="center"/>
    </xf>
    <xf numFmtId="183" fontId="25" fillId="0" borderId="62" xfId="0" applyNumberFormat="1" applyFont="1" applyFill="1" applyBorder="1" applyAlignment="1">
      <alignment horizontal="left" vertical="center" wrapText="1"/>
    </xf>
    <xf numFmtId="0" fontId="18" fillId="0" borderId="62" xfId="0" applyNumberFormat="1" applyFont="1" applyFill="1" applyBorder="1" applyAlignment="1">
      <alignment vertical="center"/>
    </xf>
    <xf numFmtId="0" fontId="21" fillId="0" borderId="62" xfId="0" applyNumberFormat="1" applyFont="1" applyFill="1" applyBorder="1" applyAlignment="1">
      <alignment vertical="center"/>
    </xf>
    <xf numFmtId="0" fontId="18" fillId="0" borderId="62" xfId="0" applyNumberFormat="1" applyFont="1" applyFill="1" applyBorder="1" applyAlignment="1">
      <alignment vertical="center" wrapText="1"/>
    </xf>
    <xf numFmtId="43" fontId="25" fillId="0" borderId="13" xfId="0" applyNumberFormat="1" applyFont="1" applyFill="1" applyBorder="1" applyAlignment="1">
      <alignment horizontal="right" vertical="center" wrapText="1"/>
    </xf>
    <xf numFmtId="43" fontId="25" fillId="0" borderId="14" xfId="0" applyNumberFormat="1" applyFont="1" applyFill="1" applyBorder="1" applyAlignment="1">
      <alignment horizontal="right" vertical="center" wrapText="1"/>
    </xf>
    <xf numFmtId="0" fontId="18" fillId="0" borderId="97" xfId="0" applyNumberFormat="1" applyFont="1" applyFill="1" applyBorder="1" applyAlignment="1">
      <alignment vertical="center"/>
    </xf>
    <xf numFmtId="0" fontId="0" fillId="0" borderId="0" xfId="0" applyFont="1" applyAlignment="1">
      <alignment vertical="center"/>
    </xf>
    <xf numFmtId="0" fontId="40" fillId="0" borderId="0" xfId="0" applyFont="1" applyAlignment="1">
      <alignment vertical="center"/>
    </xf>
    <xf numFmtId="0" fontId="17" fillId="0" borderId="0" xfId="0" applyNumberFormat="1" applyFont="1" applyFill="1" applyBorder="1" applyAlignment="1">
      <alignment/>
    </xf>
    <xf numFmtId="0" fontId="18" fillId="0" borderId="0" xfId="0" applyNumberFormat="1" applyFont="1" applyFill="1" applyBorder="1" applyAlignment="1">
      <alignment horizontal="left"/>
    </xf>
    <xf numFmtId="0" fontId="18" fillId="0" borderId="0" xfId="0" applyNumberFormat="1" applyFont="1" applyFill="1" applyAlignment="1">
      <alignment horizontal="left"/>
    </xf>
    <xf numFmtId="0" fontId="0" fillId="0" borderId="0" xfId="0" applyFont="1" applyAlignment="1">
      <alignment horizontal="left" vertical="center"/>
    </xf>
    <xf numFmtId="0" fontId="41" fillId="0" borderId="0" xfId="0" applyFont="1" applyAlignment="1">
      <alignment horizontal="center" vertical="center"/>
    </xf>
    <xf numFmtId="0" fontId="28" fillId="0" borderId="0" xfId="0" applyFont="1" applyAlignment="1">
      <alignment horizontal="center" vertical="top"/>
    </xf>
    <xf numFmtId="0" fontId="20" fillId="0" borderId="0" xfId="0" applyFont="1" applyBorder="1" applyAlignment="1">
      <alignment vertical="center"/>
    </xf>
    <xf numFmtId="0" fontId="25" fillId="0" borderId="0" xfId="0" applyFont="1" applyBorder="1" applyAlignment="1">
      <alignment vertical="center"/>
    </xf>
    <xf numFmtId="0" fontId="5" fillId="0" borderId="0" xfId="0" applyFont="1" applyBorder="1" applyAlignment="1">
      <alignment horizontal="center" vertical="center"/>
    </xf>
    <xf numFmtId="0" fontId="17" fillId="2" borderId="106" xfId="0" applyFont="1" applyFill="1" applyBorder="1" applyAlignment="1">
      <alignment horizontal="center" vertical="center" wrapText="1" shrinkToFit="1"/>
    </xf>
    <xf numFmtId="0" fontId="17" fillId="2" borderId="107" xfId="0" applyFont="1" applyFill="1" applyBorder="1" applyAlignment="1">
      <alignment horizontal="center" vertical="center" wrapText="1" shrinkToFit="1"/>
    </xf>
    <xf numFmtId="0" fontId="17" fillId="2" borderId="108" xfId="0" applyFont="1" applyFill="1" applyBorder="1" applyAlignment="1">
      <alignment horizontal="center" vertical="center" wrapText="1" shrinkToFit="1"/>
    </xf>
    <xf numFmtId="0" fontId="17" fillId="2" borderId="84" xfId="0" applyFont="1" applyFill="1" applyBorder="1" applyAlignment="1">
      <alignment horizontal="center" vertical="center" wrapText="1" shrinkToFit="1"/>
    </xf>
    <xf numFmtId="0" fontId="17" fillId="2" borderId="10" xfId="0" applyFont="1" applyFill="1" applyBorder="1" applyAlignment="1">
      <alignment horizontal="center" vertical="center" wrapText="1" shrinkToFit="1"/>
    </xf>
    <xf numFmtId="0" fontId="17" fillId="2" borderId="85" xfId="0" applyFont="1" applyFill="1" applyBorder="1" applyAlignment="1">
      <alignment horizontal="center" vertical="center" wrapText="1" shrinkToFit="1"/>
    </xf>
    <xf numFmtId="0" fontId="5" fillId="2" borderId="28" xfId="0" applyFont="1" applyFill="1" applyBorder="1" applyAlignment="1">
      <alignment horizontal="left" vertical="center" wrapText="1" shrinkToFit="1"/>
    </xf>
    <xf numFmtId="4" fontId="33" fillId="0" borderId="47" xfId="0" applyNumberFormat="1" applyFont="1" applyFill="1" applyBorder="1" applyAlignment="1">
      <alignment horizontal="right" vertical="center" wrapText="1"/>
    </xf>
    <xf numFmtId="43" fontId="25" fillId="0" borderId="21" xfId="0" applyNumberFormat="1" applyFont="1" applyFill="1" applyBorder="1" applyAlignment="1">
      <alignment vertical="center" shrinkToFit="1"/>
    </xf>
    <xf numFmtId="43" fontId="25" fillId="0" borderId="85" xfId="0" applyNumberFormat="1" applyFont="1" applyBorder="1" applyAlignment="1">
      <alignment vertical="center" shrinkToFit="1"/>
    </xf>
    <xf numFmtId="0" fontId="5" fillId="2" borderId="81" xfId="0" applyFont="1" applyFill="1" applyBorder="1" applyAlignment="1">
      <alignment horizontal="left" vertical="center" wrapText="1" shrinkToFit="1"/>
    </xf>
    <xf numFmtId="43" fontId="25" fillId="0" borderId="21" xfId="0" applyNumberFormat="1" applyFont="1" applyBorder="1" applyAlignment="1">
      <alignment vertical="center" shrinkToFit="1"/>
    </xf>
    <xf numFmtId="43" fontId="25" fillId="0" borderId="21" xfId="0" applyNumberFormat="1" applyFont="1" applyBorder="1" applyAlignment="1">
      <alignment vertical="center"/>
    </xf>
    <xf numFmtId="0" fontId="18" fillId="0" borderId="109" xfId="0" applyNumberFormat="1" applyFont="1" applyFill="1" applyBorder="1" applyAlignment="1">
      <alignment/>
    </xf>
    <xf numFmtId="0" fontId="18" fillId="0" borderId="48" xfId="0" applyNumberFormat="1" applyFont="1" applyFill="1" applyBorder="1" applyAlignment="1">
      <alignment/>
    </xf>
    <xf numFmtId="0" fontId="18" fillId="0" borderId="110" xfId="0" applyNumberFormat="1" applyFont="1" applyFill="1" applyBorder="1" applyAlignment="1">
      <alignment/>
    </xf>
    <xf numFmtId="43" fontId="25" fillId="2" borderId="21" xfId="0" applyNumberFormat="1" applyFont="1" applyFill="1" applyBorder="1" applyAlignment="1">
      <alignment horizontal="left" vertical="center" wrapText="1" shrinkToFit="1"/>
    </xf>
    <xf numFmtId="0" fontId="5" fillId="2" borderId="28" xfId="0" applyFont="1" applyFill="1" applyBorder="1" applyAlignment="1">
      <alignment horizontal="center" vertical="center" wrapText="1" shrinkToFit="1"/>
    </xf>
    <xf numFmtId="0" fontId="5" fillId="2" borderId="81" xfId="0" applyFont="1" applyFill="1" applyBorder="1" applyAlignment="1">
      <alignment horizontal="center" vertical="center" wrapText="1" shrinkToFit="1"/>
    </xf>
    <xf numFmtId="0" fontId="33" fillId="0" borderId="47" xfId="0" applyFont="1" applyFill="1" applyBorder="1" applyAlignment="1">
      <alignment vertical="center" wrapText="1"/>
    </xf>
    <xf numFmtId="0" fontId="9" fillId="2" borderId="12" xfId="0" applyFont="1" applyFill="1" applyBorder="1" applyAlignment="1">
      <alignment horizontal="center" vertical="center" wrapText="1" shrinkToFit="1"/>
    </xf>
    <xf numFmtId="43" fontId="26" fillId="0" borderId="13" xfId="0" applyNumberFormat="1" applyFont="1" applyBorder="1" applyAlignment="1">
      <alignment vertical="center" shrinkToFit="1"/>
    </xf>
    <xf numFmtId="43" fontId="26" fillId="0" borderId="96" xfId="0" applyNumberFormat="1" applyFont="1" applyBorder="1" applyAlignment="1">
      <alignment vertical="center" shrinkToFit="1"/>
    </xf>
    <xf numFmtId="0" fontId="9" fillId="2" borderId="86" xfId="0" applyFont="1" applyFill="1" applyBorder="1" applyAlignment="1">
      <alignment horizontal="center" vertical="center" wrapText="1" shrinkToFit="1"/>
    </xf>
    <xf numFmtId="0" fontId="17" fillId="2" borderId="11" xfId="0" applyFont="1" applyFill="1" applyBorder="1" applyAlignment="1">
      <alignment horizontal="center" vertical="center" wrapText="1" shrinkToFit="1"/>
    </xf>
    <xf numFmtId="0" fontId="17" fillId="2" borderId="30" xfId="0" applyFont="1" applyFill="1" applyBorder="1" applyAlignment="1">
      <alignment horizontal="center" vertical="center" wrapText="1" shrinkToFit="1"/>
    </xf>
    <xf numFmtId="0" fontId="24" fillId="2" borderId="30" xfId="0" applyFont="1" applyFill="1" applyBorder="1" applyAlignment="1">
      <alignment horizontal="left" vertical="center" wrapText="1" shrinkToFit="1"/>
    </xf>
    <xf numFmtId="0" fontId="27" fillId="2" borderId="14" xfId="0" applyFont="1" applyFill="1" applyBorder="1" applyAlignment="1">
      <alignment horizontal="center" vertical="center" wrapText="1" shrinkToFit="1"/>
    </xf>
  </cellXfs>
  <cellStyles count="58">
    <cellStyle name="Normal" xfId="0"/>
    <cellStyle name="常规_市级2012年部门预算“一下”财政拨款（补助）保留津补贴预算表2011.10.31 2"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常规 84"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 80"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60" xfId="60"/>
    <cellStyle name="强调文字颜色 5" xfId="61"/>
    <cellStyle name="常规_市级2012年“二下”预算2012.3.20 2" xfId="62"/>
    <cellStyle name="40% - 强调文字颜色 5" xfId="63"/>
    <cellStyle name="60% - 强调文字颜色 5" xfId="64"/>
    <cellStyle name="强调文字颜色 6" xfId="65"/>
    <cellStyle name="40% - 强调文字颜色 6" xfId="66"/>
    <cellStyle name="60% - 强调文字颜色 6" xfId="67"/>
    <cellStyle name="常规 59" xfId="68"/>
    <cellStyle name="常规_市级2012年“二下”预算2012.3.20" xfId="69"/>
    <cellStyle name="常规 2" xfId="70"/>
    <cellStyle name="常规_市级2012年部门预算“一下”财政拨款（补助）保留津补贴预算表2011.10.3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Administrator\&#26700;&#38754;\2017&#24180;&#37096;&#38376;&#39044;&#31639;\2017&#24180;&#20108;&#19979;&#25209;&#22797;&#21450;&#20844;&#24320;\&#25919;&#24220;&#12289;&#37096;&#38376;&#20844;&#24320;&#34920;&#26684;\2017&#24180;&#37096;&#38376;&#39044;&#31639;&#20844;&#24320;&#34920;&#2668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9992;&#25143;&#30446;&#24405;\&#25105;&#30340;&#25991;&#26723;\WeChat%20Files\wxid_09oqbospp13s22\FileStorage\File\2022-10\&#38468;&#20214;&#65306;2022&#24180;&#24066;&#32423;&#37096;&#38376;&#39044;&#31639;&#35843;&#25972;&#30003;&#25253;&#34920;&#65288;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部门预算收支预算总表"/>
      <sheetName val="2、一般公共预算支出表（支出功能分类）"/>
      <sheetName val="3、一般公共预算基本支出明细表（支出经济分类） "/>
      <sheetName val="4、政府性基金收支预算"/>
      <sheetName val="5、三公经费情况表"/>
      <sheetName val="6、资产情况表"/>
      <sheetName val="7、项目目标绩效申报表"/>
      <sheetName val="8、采购预算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部门收支总体情况申报表"/>
      <sheetName val="2.一般公共预算支出申报表（功能分类）"/>
      <sheetName val="3.一般公共预算申报表（经济分类）"/>
      <sheetName val="4.项目支出申报表"/>
      <sheetName val="5.政府采购预算申报表"/>
      <sheetName val="6.政府购买服务预算申报表"/>
      <sheetName val="7.部门整体支出绩效目标申报表"/>
      <sheetName val="8.项目支出绩效目标申报表（1）"/>
      <sheetName val="9.一般公共预算支出调整明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22"/>
  <sheetViews>
    <sheetView view="pageBreakPreview" zoomScaleSheetLayoutView="100" workbookViewId="0" topLeftCell="A1">
      <selection activeCell="L10" sqref="L10"/>
    </sheetView>
  </sheetViews>
  <sheetFormatPr defaultColWidth="8.83203125" defaultRowHeight="24.75" customHeight="1"/>
  <cols>
    <col min="1" max="1" width="48.83203125" style="510" customWidth="1"/>
    <col min="2" max="2" width="13.66015625" style="510" customWidth="1"/>
    <col min="3" max="3" width="15.16015625" style="510" customWidth="1"/>
    <col min="4" max="4" width="13.66015625" style="510" customWidth="1"/>
    <col min="5" max="5" width="35.5" style="510" customWidth="1"/>
    <col min="6" max="6" width="13.66015625" style="510" customWidth="1"/>
    <col min="7" max="7" width="15.16015625" style="510" customWidth="1"/>
    <col min="8" max="8" width="13.66015625" style="510" customWidth="1"/>
    <col min="9" max="9" width="10.5" style="510" customWidth="1"/>
    <col min="10" max="10" width="9.33203125" style="510" customWidth="1"/>
    <col min="11" max="11" width="17" style="510" customWidth="1"/>
    <col min="12" max="12" width="22.66015625" style="510" customWidth="1"/>
    <col min="13" max="255" width="9.33203125" style="510" customWidth="1"/>
    <col min="256" max="256" width="9.33203125" style="510" bestFit="1" customWidth="1"/>
  </cols>
  <sheetData>
    <row r="1" s="510" customFormat="1" ht="24.75" customHeight="1">
      <c r="A1" s="138" t="s">
        <v>0</v>
      </c>
    </row>
    <row r="2" spans="1:9" s="511" customFormat="1" ht="24.75" customHeight="1">
      <c r="A2" s="517" t="s">
        <v>1</v>
      </c>
      <c r="B2" s="517"/>
      <c r="C2" s="517"/>
      <c r="D2" s="517"/>
      <c r="E2" s="517"/>
      <c r="F2" s="517"/>
      <c r="G2" s="517"/>
      <c r="H2" s="517"/>
      <c r="I2" s="517"/>
    </row>
    <row r="3" spans="1:9" s="510" customFormat="1" ht="24.75" customHeight="1">
      <c r="A3" s="518"/>
      <c r="B3" s="519"/>
      <c r="C3" s="519"/>
      <c r="D3" s="519"/>
      <c r="E3" s="519"/>
      <c r="F3" s="519"/>
      <c r="G3" s="519"/>
      <c r="H3" s="520" t="s">
        <v>2</v>
      </c>
      <c r="I3" s="520"/>
    </row>
    <row r="4" spans="1:9" s="512" customFormat="1" ht="24.75" customHeight="1">
      <c r="A4" s="521" t="s">
        <v>3</v>
      </c>
      <c r="B4" s="522"/>
      <c r="C4" s="522"/>
      <c r="D4" s="523"/>
      <c r="E4" s="524" t="s">
        <v>4</v>
      </c>
      <c r="F4" s="525"/>
      <c r="G4" s="525"/>
      <c r="H4" s="525"/>
      <c r="I4" s="545" t="s">
        <v>5</v>
      </c>
    </row>
    <row r="5" spans="1:9" s="512" customFormat="1" ht="24.75" customHeight="1">
      <c r="A5" s="264" t="s">
        <v>6</v>
      </c>
      <c r="B5" s="265" t="s">
        <v>7</v>
      </c>
      <c r="C5" s="265" t="s">
        <v>8</v>
      </c>
      <c r="D5" s="526" t="s">
        <v>9</v>
      </c>
      <c r="E5" s="342" t="s">
        <v>6</v>
      </c>
      <c r="F5" s="265" t="s">
        <v>7</v>
      </c>
      <c r="G5" s="265" t="s">
        <v>8</v>
      </c>
      <c r="H5" s="265" t="s">
        <v>9</v>
      </c>
      <c r="I5" s="546"/>
    </row>
    <row r="6" spans="1:9" s="257" customFormat="1" ht="24.75" customHeight="1">
      <c r="A6" s="527" t="s">
        <v>10</v>
      </c>
      <c r="B6" s="528">
        <v>33662395.63</v>
      </c>
      <c r="C6" s="529">
        <f>+B6+19157764.74-8867168</f>
        <v>43952992.370000005</v>
      </c>
      <c r="D6" s="530">
        <f aca="true" t="shared" si="0" ref="D6:D16">C6-B6</f>
        <v>10290596.740000002</v>
      </c>
      <c r="E6" s="531" t="s">
        <v>11</v>
      </c>
      <c r="F6" s="528">
        <v>5503950.32</v>
      </c>
      <c r="G6" s="528">
        <f>5503950.32+5862668.64-1500000</f>
        <v>9866618.96</v>
      </c>
      <c r="H6" s="532">
        <f aca="true" t="shared" si="1" ref="H6:H12">G6-F6</f>
        <v>4362668.640000001</v>
      </c>
      <c r="I6" s="547" t="s">
        <v>12</v>
      </c>
    </row>
    <row r="7" spans="1:9" s="257" customFormat="1" ht="24.75" customHeight="1">
      <c r="A7" s="527" t="s">
        <v>13</v>
      </c>
      <c r="B7" s="528"/>
      <c r="C7" s="532"/>
      <c r="D7" s="530">
        <f t="shared" si="0"/>
        <v>0</v>
      </c>
      <c r="E7" s="531" t="s">
        <v>14</v>
      </c>
      <c r="F7" s="528">
        <v>23930000</v>
      </c>
      <c r="G7" s="528">
        <f>23930000+9225772.68</f>
        <v>33155772.68</v>
      </c>
      <c r="H7" s="529">
        <f t="shared" si="1"/>
        <v>9225772.68</v>
      </c>
      <c r="I7" s="547" t="s">
        <v>12</v>
      </c>
    </row>
    <row r="8" spans="1:9" s="257" customFormat="1" ht="24.75" customHeight="1">
      <c r="A8" s="527" t="s">
        <v>15</v>
      </c>
      <c r="B8" s="528"/>
      <c r="C8" s="533"/>
      <c r="D8" s="530">
        <f t="shared" si="0"/>
        <v>0</v>
      </c>
      <c r="E8" s="531" t="s">
        <v>16</v>
      </c>
      <c r="F8" s="528">
        <v>602623.03</v>
      </c>
      <c r="G8" s="528">
        <f>602623.03+49135.14</f>
        <v>651758.17</v>
      </c>
      <c r="H8" s="532">
        <f t="shared" si="1"/>
        <v>49135.140000000014</v>
      </c>
      <c r="I8" s="547" t="s">
        <v>12</v>
      </c>
    </row>
    <row r="9" spans="1:9" s="257" customFormat="1" ht="24.75" customHeight="1">
      <c r="A9" s="527" t="s">
        <v>17</v>
      </c>
      <c r="B9" s="528"/>
      <c r="C9" s="533"/>
      <c r="D9" s="530">
        <f t="shared" si="0"/>
        <v>0</v>
      </c>
      <c r="E9" s="531" t="s">
        <v>18</v>
      </c>
      <c r="F9" s="528">
        <v>426346.32</v>
      </c>
      <c r="G9" s="528">
        <f>426346.32+42661.28</f>
        <v>469007.6</v>
      </c>
      <c r="H9" s="532">
        <f t="shared" si="1"/>
        <v>42661.27999999997</v>
      </c>
      <c r="I9" s="547" t="s">
        <v>12</v>
      </c>
    </row>
    <row r="10" spans="1:9" s="257" customFormat="1" ht="24.75" customHeight="1">
      <c r="A10" s="527" t="s">
        <v>19</v>
      </c>
      <c r="B10" s="528"/>
      <c r="C10" s="532"/>
      <c r="D10" s="530">
        <f t="shared" si="0"/>
        <v>0</v>
      </c>
      <c r="E10" s="531" t="s">
        <v>20</v>
      </c>
      <c r="F10" s="528">
        <v>689475.96</v>
      </c>
      <c r="G10" s="528">
        <f>689475.96+77527</f>
        <v>767002.96</v>
      </c>
      <c r="H10" s="532">
        <f t="shared" si="1"/>
        <v>77527</v>
      </c>
      <c r="I10" s="547" t="s">
        <v>12</v>
      </c>
    </row>
    <row r="11" spans="1:9" s="257" customFormat="1" ht="24.75" customHeight="1">
      <c r="A11" s="527" t="s">
        <v>21</v>
      </c>
      <c r="B11" s="528"/>
      <c r="C11" s="532"/>
      <c r="D11" s="530">
        <f t="shared" si="0"/>
        <v>0</v>
      </c>
      <c r="E11" s="531" t="s">
        <v>22</v>
      </c>
      <c r="F11" s="528">
        <v>15000000</v>
      </c>
      <c r="G11" s="532">
        <v>19028025.32</v>
      </c>
      <c r="H11" s="532">
        <f t="shared" si="1"/>
        <v>4028025.3200000003</v>
      </c>
      <c r="I11" s="547" t="s">
        <v>12</v>
      </c>
    </row>
    <row r="12" spans="1:9" s="257" customFormat="1" ht="24.75" customHeight="1">
      <c r="A12" s="527" t="s">
        <v>23</v>
      </c>
      <c r="B12" s="528"/>
      <c r="C12" s="533"/>
      <c r="D12" s="530">
        <f t="shared" si="0"/>
        <v>0</v>
      </c>
      <c r="E12" s="531" t="s">
        <v>24</v>
      </c>
      <c r="F12" s="528">
        <v>2510000</v>
      </c>
      <c r="G12" s="528">
        <f>7410000-1000000</f>
        <v>6410000</v>
      </c>
      <c r="H12" s="532">
        <f t="shared" si="1"/>
        <v>3900000</v>
      </c>
      <c r="I12" s="547" t="s">
        <v>12</v>
      </c>
    </row>
    <row r="13" spans="1:9" s="257" customFormat="1" ht="24.75" customHeight="1">
      <c r="A13" s="527" t="s">
        <v>25</v>
      </c>
      <c r="B13" s="528"/>
      <c r="C13" s="533"/>
      <c r="D13" s="530">
        <f t="shared" si="0"/>
        <v>0</v>
      </c>
      <c r="E13" s="531"/>
      <c r="F13" s="534"/>
      <c r="G13" s="535"/>
      <c r="H13" s="536"/>
      <c r="I13" s="547" t="s">
        <v>12</v>
      </c>
    </row>
    <row r="14" spans="1:9" s="257" customFormat="1" ht="24.75" customHeight="1">
      <c r="A14" s="527" t="s">
        <v>26</v>
      </c>
      <c r="B14" s="528">
        <v>15000000</v>
      </c>
      <c r="C14" s="532">
        <v>19028025.32</v>
      </c>
      <c r="D14" s="530">
        <f t="shared" si="0"/>
        <v>4028025.3200000003</v>
      </c>
      <c r="E14" s="531"/>
      <c r="F14" s="537"/>
      <c r="G14" s="537"/>
      <c r="H14" s="532">
        <f aca="true" t="shared" si="2" ref="H14:H16">G14-F14</f>
        <v>0</v>
      </c>
      <c r="I14" s="547" t="s">
        <v>12</v>
      </c>
    </row>
    <row r="15" spans="1:9" s="257" customFormat="1" ht="24.75" customHeight="1">
      <c r="A15" s="527"/>
      <c r="B15" s="528"/>
      <c r="C15" s="532"/>
      <c r="D15" s="530">
        <f t="shared" si="0"/>
        <v>0</v>
      </c>
      <c r="E15" s="531"/>
      <c r="F15" s="537"/>
      <c r="G15" s="537"/>
      <c r="H15" s="532">
        <f t="shared" si="2"/>
        <v>0</v>
      </c>
      <c r="I15" s="547" t="s">
        <v>12</v>
      </c>
    </row>
    <row r="16" spans="1:9" s="257" customFormat="1" ht="24.75" customHeight="1">
      <c r="A16" s="527"/>
      <c r="B16" s="528"/>
      <c r="C16" s="532"/>
      <c r="D16" s="530">
        <f t="shared" si="0"/>
        <v>0</v>
      </c>
      <c r="E16" s="531" t="s">
        <v>27</v>
      </c>
      <c r="F16" s="537"/>
      <c r="G16" s="537"/>
      <c r="H16" s="532">
        <f t="shared" si="2"/>
        <v>0</v>
      </c>
      <c r="I16" s="547" t="s">
        <v>12</v>
      </c>
    </row>
    <row r="17" spans="1:9" s="513" customFormat="1" ht="24.75" customHeight="1">
      <c r="A17" s="538" t="s">
        <v>28</v>
      </c>
      <c r="B17" s="528">
        <v>48662395.63</v>
      </c>
      <c r="C17" s="532">
        <f>SUM(C6:C14)</f>
        <v>62981017.690000005</v>
      </c>
      <c r="D17" s="530">
        <f>SUM(D6:D14)</f>
        <v>14318622.060000002</v>
      </c>
      <c r="E17" s="539" t="s">
        <v>29</v>
      </c>
      <c r="F17" s="532">
        <f aca="true" t="shared" si="3" ref="F17:H17">SUM(F6:F16)</f>
        <v>48662395.63</v>
      </c>
      <c r="G17" s="532">
        <f t="shared" si="3"/>
        <v>70348185.69</v>
      </c>
      <c r="H17" s="532">
        <f t="shared" si="3"/>
        <v>21685790.060000002</v>
      </c>
      <c r="I17" s="547" t="s">
        <v>12</v>
      </c>
    </row>
    <row r="18" spans="1:9" s="514" customFormat="1" ht="24.75" customHeight="1">
      <c r="A18" s="527"/>
      <c r="B18" s="528"/>
      <c r="C18" s="532"/>
      <c r="D18" s="530"/>
      <c r="E18" s="531"/>
      <c r="F18" s="537"/>
      <c r="G18" s="537"/>
      <c r="H18" s="532"/>
      <c r="I18" s="547"/>
    </row>
    <row r="19" spans="1:9" s="515" customFormat="1" ht="24.75" customHeight="1">
      <c r="A19" s="527" t="s">
        <v>30</v>
      </c>
      <c r="B19" s="540"/>
      <c r="C19" s="532">
        <f>8867168-1500000</f>
        <v>7367168</v>
      </c>
      <c r="D19" s="530">
        <f>C19-B19</f>
        <v>7367168</v>
      </c>
      <c r="E19" s="531" t="s">
        <v>31</v>
      </c>
      <c r="F19" s="537"/>
      <c r="G19" s="537"/>
      <c r="H19" s="533"/>
      <c r="I19" s="547" t="s">
        <v>12</v>
      </c>
    </row>
    <row r="20" spans="1:9" s="516" customFormat="1" ht="24.75" customHeight="1">
      <c r="A20" s="541" t="s">
        <v>32</v>
      </c>
      <c r="B20" s="528">
        <v>48662395.63</v>
      </c>
      <c r="C20" s="542">
        <f aca="true" t="shared" si="4" ref="C20:H20">SUM(C17,C19)</f>
        <v>70348185.69</v>
      </c>
      <c r="D20" s="543">
        <f t="shared" si="4"/>
        <v>21685790.060000002</v>
      </c>
      <c r="E20" s="544" t="s">
        <v>33</v>
      </c>
      <c r="F20" s="542">
        <f t="shared" si="4"/>
        <v>48662395.63</v>
      </c>
      <c r="G20" s="542">
        <f t="shared" si="4"/>
        <v>70348185.69</v>
      </c>
      <c r="H20" s="542">
        <f t="shared" si="4"/>
        <v>21685790.060000002</v>
      </c>
      <c r="I20" s="548" t="s">
        <v>12</v>
      </c>
    </row>
    <row r="21" spans="1:9" s="510" customFormat="1" ht="24.75" customHeight="1">
      <c r="A21" s="365"/>
      <c r="C21" s="365"/>
      <c r="D21" s="365"/>
      <c r="E21" s="138"/>
      <c r="F21" s="138"/>
      <c r="G21" s="138"/>
      <c r="H21" s="365"/>
      <c r="I21" s="365"/>
    </row>
    <row r="22" spans="1:9" s="510" customFormat="1" ht="24.75" customHeight="1">
      <c r="A22" s="365"/>
      <c r="B22" s="365"/>
      <c r="C22" s="365"/>
      <c r="D22" s="365"/>
      <c r="E22" s="365"/>
      <c r="F22" s="365"/>
      <c r="G22" s="365"/>
      <c r="H22" s="365"/>
      <c r="I22" s="365"/>
    </row>
  </sheetData>
  <sheetProtection/>
  <mergeCells count="5">
    <mergeCell ref="A2:I2"/>
    <mergeCell ref="H3:I3"/>
    <mergeCell ref="A4:D4"/>
    <mergeCell ref="E4:H4"/>
    <mergeCell ref="I4:I5"/>
  </mergeCells>
  <printOptions horizontalCentered="1"/>
  <pageMargins left="0.38958333333333334" right="0.38958333333333334" top="0.5895833333333333" bottom="0.38958333333333334" header="0.5097222222222222" footer="0.5097222222222222"/>
  <pageSetup horizontalDpi="600" verticalDpi="600" orientation="landscape" paperSize="9" scale="85"/>
  <legacyDrawing r:id="rId2"/>
</worksheet>
</file>

<file path=xl/worksheets/sheet10.xml><?xml version="1.0" encoding="utf-8"?>
<worksheet xmlns="http://schemas.openxmlformats.org/spreadsheetml/2006/main" xmlns:r="http://schemas.openxmlformats.org/officeDocument/2006/relationships">
  <dimension ref="A1:IV65"/>
  <sheetViews>
    <sheetView workbookViewId="0" topLeftCell="A1">
      <selection activeCell="K7" sqref="K7"/>
    </sheetView>
  </sheetViews>
  <sheetFormatPr defaultColWidth="9" defaultRowHeight="12.75"/>
  <cols>
    <col min="1" max="1" width="7.5" style="1" customWidth="1"/>
    <col min="2" max="2" width="6.33203125" style="1" customWidth="1"/>
    <col min="3" max="3" width="14.83203125" style="1" customWidth="1"/>
    <col min="4" max="4" width="26.83203125" style="1" customWidth="1"/>
    <col min="5" max="5" width="9.83203125" style="1" customWidth="1"/>
    <col min="6" max="6" width="28.5" style="1" customWidth="1"/>
    <col min="7" max="7" width="16.16015625" style="1" customWidth="1"/>
    <col min="8" max="8" width="24" style="1" customWidth="1"/>
    <col min="9" max="243" width="9" style="1" customWidth="1"/>
    <col min="244" max="16384" width="9" style="2" customWidth="1"/>
  </cols>
  <sheetData>
    <row r="1" spans="1:256" s="1" customFormat="1" ht="13.5">
      <c r="A1" s="6" t="s">
        <v>461</v>
      </c>
      <c r="B1" s="7"/>
      <c r="IJ1" s="2"/>
      <c r="IK1" s="2"/>
      <c r="IL1" s="2"/>
      <c r="IM1" s="2"/>
      <c r="IN1" s="2"/>
      <c r="IO1" s="2"/>
      <c r="IP1" s="2"/>
      <c r="IQ1" s="2"/>
      <c r="IR1" s="2"/>
      <c r="IS1" s="2"/>
      <c r="IT1" s="2"/>
      <c r="IU1" s="2"/>
      <c r="IV1" s="2"/>
    </row>
    <row r="2" spans="1:8" s="2" customFormat="1" ht="42" customHeight="1">
      <c r="A2" s="8" t="s">
        <v>462</v>
      </c>
      <c r="B2" s="9"/>
      <c r="C2" s="9"/>
      <c r="D2" s="9"/>
      <c r="E2" s="9"/>
      <c r="F2" s="9"/>
      <c r="G2" s="9"/>
      <c r="H2" s="9"/>
    </row>
    <row r="3" spans="1:243" s="3" customFormat="1" ht="21" customHeight="1">
      <c r="A3" s="173" t="s">
        <v>205</v>
      </c>
      <c r="B3" s="174"/>
      <c r="C3" s="174" t="s">
        <v>288</v>
      </c>
      <c r="D3" s="174"/>
      <c r="E3" s="174"/>
      <c r="F3" s="174"/>
      <c r="G3" s="174"/>
      <c r="H3" s="17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s="3" customFormat="1" ht="21" customHeight="1">
      <c r="A4" s="176" t="s">
        <v>463</v>
      </c>
      <c r="B4" s="177"/>
      <c r="C4" s="177" t="s">
        <v>319</v>
      </c>
      <c r="D4" s="177" t="s">
        <v>464</v>
      </c>
      <c r="E4" s="177" t="s">
        <v>465</v>
      </c>
      <c r="F4" s="177"/>
      <c r="G4" s="177"/>
      <c r="H4" s="178"/>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43" s="3" customFormat="1" ht="21" customHeight="1">
      <c r="A5" s="179" t="s">
        <v>466</v>
      </c>
      <c r="B5" s="180"/>
      <c r="C5" s="181" t="s">
        <v>7</v>
      </c>
      <c r="D5" s="182"/>
      <c r="E5" s="182"/>
      <c r="F5" s="183" t="s">
        <v>8</v>
      </c>
      <c r="G5" s="182"/>
      <c r="H5" s="184"/>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43" s="4" customFormat="1" ht="21" customHeight="1">
      <c r="A6" s="179"/>
      <c r="B6" s="180"/>
      <c r="C6" s="185" t="s">
        <v>467</v>
      </c>
      <c r="D6" s="186">
        <v>842</v>
      </c>
      <c r="E6" s="187"/>
      <c r="F6" s="188">
        <v>506.04</v>
      </c>
      <c r="G6" s="187"/>
      <c r="H6" s="189"/>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row>
    <row r="7" spans="1:243" s="3" customFormat="1" ht="21" customHeight="1">
      <c r="A7" s="179"/>
      <c r="B7" s="180"/>
      <c r="C7" s="185" t="s">
        <v>468</v>
      </c>
      <c r="D7" s="186">
        <v>842</v>
      </c>
      <c r="E7" s="187"/>
      <c r="F7" s="190">
        <v>506.039</v>
      </c>
      <c r="G7" s="191"/>
      <c r="H7" s="192"/>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row>
    <row r="8" spans="1:243" s="3" customFormat="1" ht="21" customHeight="1">
      <c r="A8" s="193"/>
      <c r="B8" s="194"/>
      <c r="C8" s="185" t="s">
        <v>469</v>
      </c>
      <c r="D8" s="186"/>
      <c r="E8" s="187"/>
      <c r="F8" s="188"/>
      <c r="G8" s="187"/>
      <c r="H8" s="189"/>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row>
    <row r="9" spans="1:243" s="5" customFormat="1" ht="183.75" customHeight="1">
      <c r="A9" s="195" t="s">
        <v>470</v>
      </c>
      <c r="B9" s="196"/>
      <c r="C9" s="117" t="s">
        <v>487</v>
      </c>
      <c r="D9" s="118"/>
      <c r="E9" s="118"/>
      <c r="F9" s="197" t="s">
        <v>487</v>
      </c>
      <c r="G9" s="198"/>
      <c r="H9" s="19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row>
    <row r="10" spans="1:243" s="5" customFormat="1" ht="21" customHeight="1">
      <c r="A10" s="65" t="s">
        <v>327</v>
      </c>
      <c r="B10" s="200" t="s">
        <v>328</v>
      </c>
      <c r="C10" s="65" t="s">
        <v>329</v>
      </c>
      <c r="D10" s="65" t="s">
        <v>330</v>
      </c>
      <c r="E10" s="95" t="s">
        <v>331</v>
      </c>
      <c r="F10" s="64" t="s">
        <v>330</v>
      </c>
      <c r="G10" s="65" t="s">
        <v>331</v>
      </c>
      <c r="H10" s="66"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row>
    <row r="11" spans="1:243" s="5" customFormat="1" ht="21" customHeight="1">
      <c r="A11" s="65"/>
      <c r="B11" s="201" t="s">
        <v>333</v>
      </c>
      <c r="C11" s="196" t="s">
        <v>334</v>
      </c>
      <c r="D11" s="202" t="s">
        <v>488</v>
      </c>
      <c r="E11" s="202" t="s">
        <v>489</v>
      </c>
      <c r="F11" s="202" t="s">
        <v>488</v>
      </c>
      <c r="G11" s="202" t="s">
        <v>489</v>
      </c>
      <c r="H11" s="4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row>
    <row r="12" spans="1:243" s="5" customFormat="1" ht="21" customHeight="1">
      <c r="A12" s="65"/>
      <c r="B12" s="201"/>
      <c r="C12" s="196"/>
      <c r="D12" s="202" t="s">
        <v>339</v>
      </c>
      <c r="E12" s="202" t="s">
        <v>340</v>
      </c>
      <c r="F12" s="202" t="s">
        <v>339</v>
      </c>
      <c r="G12" s="202" t="s">
        <v>340</v>
      </c>
      <c r="H12" s="4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row>
    <row r="13" spans="1:243" s="5" customFormat="1" ht="21" customHeight="1">
      <c r="A13" s="65"/>
      <c r="B13" s="201"/>
      <c r="C13" s="196"/>
      <c r="D13" s="202" t="s">
        <v>341</v>
      </c>
      <c r="E13" s="202" t="s">
        <v>342</v>
      </c>
      <c r="F13" s="202" t="s">
        <v>341</v>
      </c>
      <c r="G13" s="202" t="s">
        <v>342</v>
      </c>
      <c r="H13" s="4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row>
    <row r="14" spans="1:243" s="5" customFormat="1" ht="21" customHeight="1">
      <c r="A14" s="65"/>
      <c r="B14" s="201"/>
      <c r="C14" s="196"/>
      <c r="D14" s="202" t="s">
        <v>343</v>
      </c>
      <c r="E14" s="202" t="s">
        <v>344</v>
      </c>
      <c r="F14" s="202" t="s">
        <v>343</v>
      </c>
      <c r="G14" s="203" t="s">
        <v>344</v>
      </c>
      <c r="H14" s="4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row>
    <row r="15" spans="1:243" s="5" customFormat="1" ht="21">
      <c r="A15" s="65"/>
      <c r="B15" s="201"/>
      <c r="C15" s="196"/>
      <c r="D15" s="202" t="s">
        <v>345</v>
      </c>
      <c r="E15" s="204" t="s">
        <v>490</v>
      </c>
      <c r="F15" s="202" t="s">
        <v>491</v>
      </c>
      <c r="G15" s="203" t="s">
        <v>355</v>
      </c>
      <c r="H15" s="4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row>
    <row r="16" spans="1:243" s="5" customFormat="1" ht="21">
      <c r="A16" s="65"/>
      <c r="B16" s="201"/>
      <c r="C16" s="196"/>
      <c r="D16" s="202" t="s">
        <v>347</v>
      </c>
      <c r="E16" s="204" t="s">
        <v>348</v>
      </c>
      <c r="F16" s="204" t="s">
        <v>492</v>
      </c>
      <c r="G16" s="205" t="s">
        <v>367</v>
      </c>
      <c r="H16" s="4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row>
    <row r="17" spans="1:243" s="5" customFormat="1" ht="21" customHeight="1">
      <c r="A17" s="65"/>
      <c r="B17" s="201"/>
      <c r="C17" s="196"/>
      <c r="D17" s="202" t="s">
        <v>349</v>
      </c>
      <c r="E17" s="202" t="s">
        <v>350</v>
      </c>
      <c r="F17" s="204" t="s">
        <v>349</v>
      </c>
      <c r="G17" s="205" t="s">
        <v>350</v>
      </c>
      <c r="H17" s="4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row>
    <row r="18" spans="1:243" s="5" customFormat="1" ht="27" customHeight="1">
      <c r="A18" s="65"/>
      <c r="B18" s="201"/>
      <c r="C18" s="196"/>
      <c r="D18" s="202" t="s">
        <v>362</v>
      </c>
      <c r="E18" s="202" t="s">
        <v>363</v>
      </c>
      <c r="F18" s="202" t="s">
        <v>493</v>
      </c>
      <c r="G18" s="206" t="s">
        <v>365</v>
      </c>
      <c r="H18" s="4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row>
    <row r="19" spans="1:243" s="5" customFormat="1" ht="39" customHeight="1">
      <c r="A19" s="65"/>
      <c r="B19" s="201"/>
      <c r="C19" s="196"/>
      <c r="D19" s="202" t="s">
        <v>494</v>
      </c>
      <c r="E19" s="202" t="s">
        <v>495</v>
      </c>
      <c r="F19" s="202" t="s">
        <v>496</v>
      </c>
      <c r="G19" s="202" t="s">
        <v>497</v>
      </c>
      <c r="H19" s="4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row>
    <row r="20" spans="1:243" s="5" customFormat="1" ht="27.75" customHeight="1">
      <c r="A20" s="65"/>
      <c r="B20" s="201"/>
      <c r="C20" s="196"/>
      <c r="D20" s="202" t="s">
        <v>351</v>
      </c>
      <c r="E20" s="202" t="s">
        <v>352</v>
      </c>
      <c r="F20" s="202" t="s">
        <v>351</v>
      </c>
      <c r="G20" s="202" t="s">
        <v>353</v>
      </c>
      <c r="H20" s="4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row>
    <row r="21" spans="1:243" s="5" customFormat="1" ht="21" customHeight="1">
      <c r="A21" s="65"/>
      <c r="B21" s="201"/>
      <c r="C21" s="196"/>
      <c r="D21" s="202" t="s">
        <v>356</v>
      </c>
      <c r="E21" s="202" t="s">
        <v>357</v>
      </c>
      <c r="F21" s="202" t="s">
        <v>356</v>
      </c>
      <c r="G21" s="202" t="s">
        <v>357</v>
      </c>
      <c r="H21" s="4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row>
    <row r="22" spans="1:243" s="5" customFormat="1" ht="21" customHeight="1">
      <c r="A22" s="65"/>
      <c r="B22" s="201"/>
      <c r="C22" s="196"/>
      <c r="D22" s="202" t="s">
        <v>360</v>
      </c>
      <c r="E22" s="202" t="s">
        <v>368</v>
      </c>
      <c r="F22" s="202" t="s">
        <v>360</v>
      </c>
      <c r="G22" s="202" t="s">
        <v>361</v>
      </c>
      <c r="H22" s="4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row>
    <row r="23" spans="1:243" s="5" customFormat="1" ht="21" customHeight="1">
      <c r="A23" s="65"/>
      <c r="B23" s="201"/>
      <c r="C23" s="196"/>
      <c r="D23" s="202" t="s">
        <v>364</v>
      </c>
      <c r="E23" s="202" t="s">
        <v>365</v>
      </c>
      <c r="F23" s="202" t="s">
        <v>364</v>
      </c>
      <c r="G23" s="202" t="s">
        <v>365</v>
      </c>
      <c r="H23" s="4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row>
    <row r="24" spans="1:243" s="5" customFormat="1" ht="21" customHeight="1">
      <c r="A24" s="65"/>
      <c r="B24" s="201"/>
      <c r="C24" s="196"/>
      <c r="D24" s="202" t="s">
        <v>366</v>
      </c>
      <c r="E24" s="202" t="s">
        <v>367</v>
      </c>
      <c r="F24" s="202" t="s">
        <v>366</v>
      </c>
      <c r="G24" s="202" t="s">
        <v>367</v>
      </c>
      <c r="H24" s="4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row>
    <row r="25" spans="1:243" s="5" customFormat="1" ht="21" customHeight="1">
      <c r="A25" s="65"/>
      <c r="B25" s="201"/>
      <c r="C25" s="196" t="s">
        <v>375</v>
      </c>
      <c r="D25" s="202" t="s">
        <v>385</v>
      </c>
      <c r="E25" s="202" t="s">
        <v>386</v>
      </c>
      <c r="F25" s="202" t="s">
        <v>391</v>
      </c>
      <c r="G25" s="202" t="s">
        <v>392</v>
      </c>
      <c r="H25" s="207"/>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row>
    <row r="26" spans="1:243" s="5" customFormat="1" ht="21" customHeight="1">
      <c r="A26" s="65"/>
      <c r="B26" s="201"/>
      <c r="C26" s="196"/>
      <c r="D26" s="202" t="s">
        <v>387</v>
      </c>
      <c r="E26" s="202" t="s">
        <v>388</v>
      </c>
      <c r="F26" s="202" t="s">
        <v>345</v>
      </c>
      <c r="G26" s="202" t="s">
        <v>490</v>
      </c>
      <c r="H26" s="208"/>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row>
    <row r="27" spans="1:243" s="5" customFormat="1" ht="21" customHeight="1">
      <c r="A27" s="65"/>
      <c r="B27" s="201"/>
      <c r="C27" s="196"/>
      <c r="D27" s="202" t="s">
        <v>395</v>
      </c>
      <c r="E27" s="202" t="s">
        <v>396</v>
      </c>
      <c r="F27" s="202" t="s">
        <v>347</v>
      </c>
      <c r="G27" s="202" t="s">
        <v>348</v>
      </c>
      <c r="H27" s="208"/>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row>
    <row r="28" spans="1:243" s="5" customFormat="1" ht="21" customHeight="1">
      <c r="A28" s="65"/>
      <c r="B28" s="201"/>
      <c r="C28" s="196"/>
      <c r="D28" s="202" t="s">
        <v>393</v>
      </c>
      <c r="E28" s="202" t="s">
        <v>394</v>
      </c>
      <c r="F28" s="202" t="s">
        <v>498</v>
      </c>
      <c r="G28" s="209" t="s">
        <v>499</v>
      </c>
      <c r="H28" s="20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row>
    <row r="29" spans="1:243" s="5" customFormat="1" ht="21" customHeight="1">
      <c r="A29" s="65"/>
      <c r="B29" s="201"/>
      <c r="C29" s="196"/>
      <c r="D29" s="202" t="s">
        <v>389</v>
      </c>
      <c r="E29" s="202" t="s">
        <v>390</v>
      </c>
      <c r="F29" s="202"/>
      <c r="G29" s="202"/>
      <c r="H29" s="20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row>
    <row r="30" spans="1:243" s="5" customFormat="1" ht="21" customHeight="1">
      <c r="A30" s="65"/>
      <c r="B30" s="201"/>
      <c r="C30" s="196"/>
      <c r="D30" s="202" t="s">
        <v>397</v>
      </c>
      <c r="E30" s="202" t="s">
        <v>377</v>
      </c>
      <c r="F30" s="202"/>
      <c r="G30" s="202"/>
      <c r="H30" s="20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row>
    <row r="31" spans="1:243" s="5" customFormat="1" ht="21" customHeight="1">
      <c r="A31" s="65"/>
      <c r="B31" s="201"/>
      <c r="C31" s="196"/>
      <c r="D31" s="202" t="s">
        <v>398</v>
      </c>
      <c r="E31" s="202" t="s">
        <v>399</v>
      </c>
      <c r="F31" s="202"/>
      <c r="G31" s="202"/>
      <c r="H31" s="210"/>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row>
    <row r="32" spans="1:243" s="5" customFormat="1" ht="21" customHeight="1">
      <c r="A32" s="65"/>
      <c r="B32" s="201"/>
      <c r="C32" s="196" t="s">
        <v>404</v>
      </c>
      <c r="D32" s="202" t="s">
        <v>500</v>
      </c>
      <c r="E32" s="202" t="s">
        <v>406</v>
      </c>
      <c r="F32" s="202" t="s">
        <v>501</v>
      </c>
      <c r="G32" s="202" t="s">
        <v>502</v>
      </c>
      <c r="H32" s="4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row>
    <row r="33" spans="1:8" s="6" customFormat="1" ht="21" customHeight="1">
      <c r="A33" s="65"/>
      <c r="B33" s="201"/>
      <c r="C33" s="196" t="s">
        <v>407</v>
      </c>
      <c r="D33" s="202" t="s">
        <v>405</v>
      </c>
      <c r="E33" s="202" t="s">
        <v>503</v>
      </c>
      <c r="F33" s="202" t="s">
        <v>405</v>
      </c>
      <c r="G33" s="202" t="s">
        <v>504</v>
      </c>
      <c r="H33" s="50"/>
    </row>
    <row r="34" spans="1:243" s="5" customFormat="1" ht="21" customHeight="1">
      <c r="A34" s="65"/>
      <c r="B34" s="201"/>
      <c r="C34" s="196"/>
      <c r="D34" s="202" t="s">
        <v>473</v>
      </c>
      <c r="E34" s="202" t="s">
        <v>474</v>
      </c>
      <c r="F34" s="202" t="s">
        <v>473</v>
      </c>
      <c r="G34" s="202" t="s">
        <v>474</v>
      </c>
      <c r="H34" s="50"/>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row>
    <row r="35" spans="1:243" s="5" customFormat="1" ht="21" customHeight="1">
      <c r="A35" s="65"/>
      <c r="B35" s="201" t="s">
        <v>425</v>
      </c>
      <c r="C35" s="196" t="s">
        <v>429</v>
      </c>
      <c r="D35" s="202" t="s">
        <v>393</v>
      </c>
      <c r="E35" s="202" t="s">
        <v>443</v>
      </c>
      <c r="F35" s="202" t="s">
        <v>393</v>
      </c>
      <c r="G35" s="202" t="s">
        <v>443</v>
      </c>
      <c r="H35" s="50"/>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row>
    <row r="36" spans="1:243" s="5" customFormat="1" ht="21" customHeight="1">
      <c r="A36" s="65"/>
      <c r="B36" s="201"/>
      <c r="C36" s="196"/>
      <c r="D36" s="202" t="s">
        <v>437</v>
      </c>
      <c r="E36" s="202" t="s">
        <v>438</v>
      </c>
      <c r="F36" s="202" t="s">
        <v>437</v>
      </c>
      <c r="G36" s="202" t="s">
        <v>438</v>
      </c>
      <c r="H36" s="50"/>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row>
    <row r="37" spans="1:243" s="5" customFormat="1" ht="21" customHeight="1">
      <c r="A37" s="65"/>
      <c r="B37" s="201"/>
      <c r="C37" s="196"/>
      <c r="D37" s="202" t="s">
        <v>391</v>
      </c>
      <c r="E37" s="202" t="s">
        <v>392</v>
      </c>
      <c r="F37" s="202" t="s">
        <v>397</v>
      </c>
      <c r="G37" s="202" t="s">
        <v>377</v>
      </c>
      <c r="H37" s="50"/>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row>
    <row r="38" spans="1:243" s="5" customFormat="1" ht="21" customHeight="1">
      <c r="A38" s="65"/>
      <c r="B38" s="201"/>
      <c r="C38" s="196"/>
      <c r="D38" s="202" t="s">
        <v>439</v>
      </c>
      <c r="E38" s="202" t="s">
        <v>440</v>
      </c>
      <c r="F38" s="202" t="s">
        <v>439</v>
      </c>
      <c r="G38" s="202" t="s">
        <v>440</v>
      </c>
      <c r="H38" s="50"/>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row>
    <row r="39" spans="1:243" s="5" customFormat="1" ht="21" customHeight="1">
      <c r="A39" s="65"/>
      <c r="B39" s="201"/>
      <c r="C39" s="196"/>
      <c r="D39" s="202" t="s">
        <v>441</v>
      </c>
      <c r="E39" s="202" t="s">
        <v>442</v>
      </c>
      <c r="F39" s="202" t="s">
        <v>441</v>
      </c>
      <c r="G39" s="202" t="s">
        <v>442</v>
      </c>
      <c r="H39" s="50"/>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row>
    <row r="40" spans="1:243" s="5" customFormat="1" ht="21" customHeight="1">
      <c r="A40" s="65"/>
      <c r="B40" s="201"/>
      <c r="C40" s="196"/>
      <c r="D40" s="202" t="s">
        <v>395</v>
      </c>
      <c r="E40" s="202" t="s">
        <v>444</v>
      </c>
      <c r="F40" s="202" t="s">
        <v>395</v>
      </c>
      <c r="G40" s="202" t="s">
        <v>444</v>
      </c>
      <c r="H40" s="50"/>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row>
    <row r="41" spans="1:243" s="5" customFormat="1" ht="21" customHeight="1">
      <c r="A41" s="65"/>
      <c r="B41" s="201"/>
      <c r="C41" s="196"/>
      <c r="D41" s="203" t="s">
        <v>445</v>
      </c>
      <c r="E41" s="203" t="s">
        <v>446</v>
      </c>
      <c r="F41" s="202" t="s">
        <v>445</v>
      </c>
      <c r="G41" s="202" t="s">
        <v>446</v>
      </c>
      <c r="H41" s="211"/>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row>
    <row r="42" spans="1:243" s="5" customFormat="1" ht="27" customHeight="1">
      <c r="A42" s="65"/>
      <c r="B42" s="65" t="s">
        <v>457</v>
      </c>
      <c r="C42" s="196" t="s">
        <v>458</v>
      </c>
      <c r="D42" s="212" t="s">
        <v>505</v>
      </c>
      <c r="E42" s="205" t="s">
        <v>377</v>
      </c>
      <c r="F42" s="202" t="s">
        <v>506</v>
      </c>
      <c r="G42" s="202" t="s">
        <v>486</v>
      </c>
      <c r="H42" s="69"/>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row>
    <row r="43" spans="1:243" s="5" customFormat="1" ht="21" customHeight="1">
      <c r="A43" s="65"/>
      <c r="B43" s="65"/>
      <c r="C43" s="196"/>
      <c r="D43" s="212"/>
      <c r="E43" s="134"/>
      <c r="F43" s="202" t="s">
        <v>507</v>
      </c>
      <c r="G43" s="202" t="s">
        <v>486</v>
      </c>
      <c r="H43" s="134"/>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row>
    <row r="44" spans="1:243" s="5" customFormat="1" ht="21" customHeight="1">
      <c r="A44" s="65"/>
      <c r="B44" s="65"/>
      <c r="C44" s="196"/>
      <c r="D44" s="212"/>
      <c r="E44" s="134"/>
      <c r="F44" s="202" t="s">
        <v>508</v>
      </c>
      <c r="G44" s="202" t="s">
        <v>486</v>
      </c>
      <c r="H44" s="134"/>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row>
    <row r="45" spans="1:256" s="1" customFormat="1" ht="13.5">
      <c r="A45" s="65"/>
      <c r="B45" s="65"/>
      <c r="C45" s="196"/>
      <c r="D45" s="212"/>
      <c r="E45" s="213"/>
      <c r="F45" s="202" t="s">
        <v>509</v>
      </c>
      <c r="G45" s="202" t="s">
        <v>486</v>
      </c>
      <c r="H45" s="213"/>
      <c r="IJ45" s="2"/>
      <c r="IK45" s="2"/>
      <c r="IL45" s="2"/>
      <c r="IM45" s="2"/>
      <c r="IN45" s="2"/>
      <c r="IO45" s="2"/>
      <c r="IP45" s="2"/>
      <c r="IQ45" s="2"/>
      <c r="IR45" s="2"/>
      <c r="IS45" s="2"/>
      <c r="IT45" s="2"/>
      <c r="IU45" s="2"/>
      <c r="IV45" s="2"/>
    </row>
    <row r="46" spans="1:256" s="1" customFormat="1" ht="13.5">
      <c r="A46" s="60"/>
      <c r="IJ46" s="2"/>
      <c r="IK46" s="2"/>
      <c r="IL46" s="2"/>
      <c r="IM46" s="2"/>
      <c r="IN46" s="2"/>
      <c r="IO46" s="2"/>
      <c r="IP46" s="2"/>
      <c r="IQ46" s="2"/>
      <c r="IR46" s="2"/>
      <c r="IS46" s="2"/>
      <c r="IT46" s="2"/>
      <c r="IU46" s="2"/>
      <c r="IV46" s="2"/>
    </row>
    <row r="47" spans="1:256" s="1" customFormat="1" ht="13.5">
      <c r="A47" s="60"/>
      <c r="IJ47" s="2"/>
      <c r="IK47" s="2"/>
      <c r="IL47" s="2"/>
      <c r="IM47" s="2"/>
      <c r="IN47" s="2"/>
      <c r="IO47" s="2"/>
      <c r="IP47" s="2"/>
      <c r="IQ47" s="2"/>
      <c r="IR47" s="2"/>
      <c r="IS47" s="2"/>
      <c r="IT47" s="2"/>
      <c r="IU47" s="2"/>
      <c r="IV47" s="2"/>
    </row>
    <row r="48" spans="1:256" s="1" customFormat="1" ht="13.5">
      <c r="A48" s="60"/>
      <c r="IJ48" s="2"/>
      <c r="IK48" s="2"/>
      <c r="IL48" s="2"/>
      <c r="IM48" s="2"/>
      <c r="IN48" s="2"/>
      <c r="IO48" s="2"/>
      <c r="IP48" s="2"/>
      <c r="IQ48" s="2"/>
      <c r="IR48" s="2"/>
      <c r="IS48" s="2"/>
      <c r="IT48" s="2"/>
      <c r="IU48" s="2"/>
      <c r="IV48" s="2"/>
    </row>
    <row r="49" spans="1:256" s="1" customFormat="1" ht="13.5">
      <c r="A49" s="60"/>
      <c r="IJ49" s="2"/>
      <c r="IK49" s="2"/>
      <c r="IL49" s="2"/>
      <c r="IM49" s="2"/>
      <c r="IN49" s="2"/>
      <c r="IO49" s="2"/>
      <c r="IP49" s="2"/>
      <c r="IQ49" s="2"/>
      <c r="IR49" s="2"/>
      <c r="IS49" s="2"/>
      <c r="IT49" s="2"/>
      <c r="IU49" s="2"/>
      <c r="IV49" s="2"/>
    </row>
    <row r="50" spans="1:256" s="1" customFormat="1" ht="13.5">
      <c r="A50" s="60"/>
      <c r="IJ50" s="2"/>
      <c r="IK50" s="2"/>
      <c r="IL50" s="2"/>
      <c r="IM50" s="2"/>
      <c r="IN50" s="2"/>
      <c r="IO50" s="2"/>
      <c r="IP50" s="2"/>
      <c r="IQ50" s="2"/>
      <c r="IR50" s="2"/>
      <c r="IS50" s="2"/>
      <c r="IT50" s="2"/>
      <c r="IU50" s="2"/>
      <c r="IV50" s="2"/>
    </row>
    <row r="51" spans="1:256" s="1" customFormat="1" ht="13.5">
      <c r="A51" s="60"/>
      <c r="IJ51" s="2"/>
      <c r="IK51" s="2"/>
      <c r="IL51" s="2"/>
      <c r="IM51" s="2"/>
      <c r="IN51" s="2"/>
      <c r="IO51" s="2"/>
      <c r="IP51" s="2"/>
      <c r="IQ51" s="2"/>
      <c r="IR51" s="2"/>
      <c r="IS51" s="2"/>
      <c r="IT51" s="2"/>
      <c r="IU51" s="2"/>
      <c r="IV51" s="2"/>
    </row>
    <row r="52" spans="1:256" s="1" customFormat="1" ht="13.5">
      <c r="A52" s="60"/>
      <c r="IJ52" s="2"/>
      <c r="IK52" s="2"/>
      <c r="IL52" s="2"/>
      <c r="IM52" s="2"/>
      <c r="IN52" s="2"/>
      <c r="IO52" s="2"/>
      <c r="IP52" s="2"/>
      <c r="IQ52" s="2"/>
      <c r="IR52" s="2"/>
      <c r="IS52" s="2"/>
      <c r="IT52" s="2"/>
      <c r="IU52" s="2"/>
      <c r="IV52" s="2"/>
    </row>
    <row r="53" spans="1:256" s="1" customFormat="1" ht="13.5">
      <c r="A53" s="60"/>
      <c r="IJ53" s="2"/>
      <c r="IK53" s="2"/>
      <c r="IL53" s="2"/>
      <c r="IM53" s="2"/>
      <c r="IN53" s="2"/>
      <c r="IO53" s="2"/>
      <c r="IP53" s="2"/>
      <c r="IQ53" s="2"/>
      <c r="IR53" s="2"/>
      <c r="IS53" s="2"/>
      <c r="IT53" s="2"/>
      <c r="IU53" s="2"/>
      <c r="IV53" s="2"/>
    </row>
    <row r="54" spans="1:256" s="1" customFormat="1" ht="13.5">
      <c r="A54" s="60"/>
      <c r="IJ54" s="2"/>
      <c r="IK54" s="2"/>
      <c r="IL54" s="2"/>
      <c r="IM54" s="2"/>
      <c r="IN54" s="2"/>
      <c r="IO54" s="2"/>
      <c r="IP54" s="2"/>
      <c r="IQ54" s="2"/>
      <c r="IR54" s="2"/>
      <c r="IS54" s="2"/>
      <c r="IT54" s="2"/>
      <c r="IU54" s="2"/>
      <c r="IV54" s="2"/>
    </row>
    <row r="55" spans="1:256" s="1" customFormat="1" ht="13.5">
      <c r="A55" s="60"/>
      <c r="IJ55" s="2"/>
      <c r="IK55" s="2"/>
      <c r="IL55" s="2"/>
      <c r="IM55" s="2"/>
      <c r="IN55" s="2"/>
      <c r="IO55" s="2"/>
      <c r="IP55" s="2"/>
      <c r="IQ55" s="2"/>
      <c r="IR55" s="2"/>
      <c r="IS55" s="2"/>
      <c r="IT55" s="2"/>
      <c r="IU55" s="2"/>
      <c r="IV55" s="2"/>
    </row>
    <row r="56" spans="1:256" s="1" customFormat="1" ht="13.5">
      <c r="A56" s="60"/>
      <c r="IJ56" s="2"/>
      <c r="IK56" s="2"/>
      <c r="IL56" s="2"/>
      <c r="IM56" s="2"/>
      <c r="IN56" s="2"/>
      <c r="IO56" s="2"/>
      <c r="IP56" s="2"/>
      <c r="IQ56" s="2"/>
      <c r="IR56" s="2"/>
      <c r="IS56" s="2"/>
      <c r="IT56" s="2"/>
      <c r="IU56" s="2"/>
      <c r="IV56" s="2"/>
    </row>
    <row r="57" spans="1:256" s="1" customFormat="1" ht="13.5">
      <c r="A57" s="60"/>
      <c r="IJ57" s="2"/>
      <c r="IK57" s="2"/>
      <c r="IL57" s="2"/>
      <c r="IM57" s="2"/>
      <c r="IN57" s="2"/>
      <c r="IO57" s="2"/>
      <c r="IP57" s="2"/>
      <c r="IQ57" s="2"/>
      <c r="IR57" s="2"/>
      <c r="IS57" s="2"/>
      <c r="IT57" s="2"/>
      <c r="IU57" s="2"/>
      <c r="IV57" s="2"/>
    </row>
    <row r="58" spans="1:256" s="1" customFormat="1" ht="13.5">
      <c r="A58" s="60"/>
      <c r="IJ58" s="2"/>
      <c r="IK58" s="2"/>
      <c r="IL58" s="2"/>
      <c r="IM58" s="2"/>
      <c r="IN58" s="2"/>
      <c r="IO58" s="2"/>
      <c r="IP58" s="2"/>
      <c r="IQ58" s="2"/>
      <c r="IR58" s="2"/>
      <c r="IS58" s="2"/>
      <c r="IT58" s="2"/>
      <c r="IU58" s="2"/>
      <c r="IV58" s="2"/>
    </row>
    <row r="59" spans="1:256" s="1" customFormat="1" ht="13.5">
      <c r="A59" s="60"/>
      <c r="IJ59" s="2"/>
      <c r="IK59" s="2"/>
      <c r="IL59" s="2"/>
      <c r="IM59" s="2"/>
      <c r="IN59" s="2"/>
      <c r="IO59" s="2"/>
      <c r="IP59" s="2"/>
      <c r="IQ59" s="2"/>
      <c r="IR59" s="2"/>
      <c r="IS59" s="2"/>
      <c r="IT59" s="2"/>
      <c r="IU59" s="2"/>
      <c r="IV59" s="2"/>
    </row>
    <row r="60" spans="1:256" s="1" customFormat="1" ht="13.5">
      <c r="A60" s="60"/>
      <c r="IJ60" s="2"/>
      <c r="IK60" s="2"/>
      <c r="IL60" s="2"/>
      <c r="IM60" s="2"/>
      <c r="IN60" s="2"/>
      <c r="IO60" s="2"/>
      <c r="IP60" s="2"/>
      <c r="IQ60" s="2"/>
      <c r="IR60" s="2"/>
      <c r="IS60" s="2"/>
      <c r="IT60" s="2"/>
      <c r="IU60" s="2"/>
      <c r="IV60" s="2"/>
    </row>
    <row r="61" spans="1:256" s="1" customFormat="1" ht="13.5">
      <c r="A61" s="60"/>
      <c r="IJ61" s="2"/>
      <c r="IK61" s="2"/>
      <c r="IL61" s="2"/>
      <c r="IM61" s="2"/>
      <c r="IN61" s="2"/>
      <c r="IO61" s="2"/>
      <c r="IP61" s="2"/>
      <c r="IQ61" s="2"/>
      <c r="IR61" s="2"/>
      <c r="IS61" s="2"/>
      <c r="IT61" s="2"/>
      <c r="IU61" s="2"/>
      <c r="IV61" s="2"/>
    </row>
    <row r="62" spans="1:256" s="1" customFormat="1" ht="13.5">
      <c r="A62" s="60"/>
      <c r="IJ62" s="2"/>
      <c r="IK62" s="2"/>
      <c r="IL62" s="2"/>
      <c r="IM62" s="2"/>
      <c r="IN62" s="2"/>
      <c r="IO62" s="2"/>
      <c r="IP62" s="2"/>
      <c r="IQ62" s="2"/>
      <c r="IR62" s="2"/>
      <c r="IS62" s="2"/>
      <c r="IT62" s="2"/>
      <c r="IU62" s="2"/>
      <c r="IV62" s="2"/>
    </row>
    <row r="63" spans="1:256" s="1" customFormat="1" ht="13.5">
      <c r="A63" s="60"/>
      <c r="IJ63" s="2"/>
      <c r="IK63" s="2"/>
      <c r="IL63" s="2"/>
      <c r="IM63" s="2"/>
      <c r="IN63" s="2"/>
      <c r="IO63" s="2"/>
      <c r="IP63" s="2"/>
      <c r="IQ63" s="2"/>
      <c r="IR63" s="2"/>
      <c r="IS63" s="2"/>
      <c r="IT63" s="2"/>
      <c r="IU63" s="2"/>
      <c r="IV63" s="2"/>
    </row>
    <row r="64" spans="1:256" s="1" customFormat="1" ht="13.5">
      <c r="A64" s="60"/>
      <c r="IJ64" s="2"/>
      <c r="IK64" s="2"/>
      <c r="IL64" s="2"/>
      <c r="IM64" s="2"/>
      <c r="IN64" s="2"/>
      <c r="IO64" s="2"/>
      <c r="IP64" s="2"/>
      <c r="IQ64" s="2"/>
      <c r="IR64" s="2"/>
      <c r="IS64" s="2"/>
      <c r="IT64" s="2"/>
      <c r="IU64" s="2"/>
      <c r="IV64" s="2"/>
    </row>
    <row r="65" spans="1:256" s="1" customFormat="1" ht="13.5">
      <c r="A65" s="60"/>
      <c r="IJ65" s="2"/>
      <c r="IK65" s="2"/>
      <c r="IL65" s="2"/>
      <c r="IM65" s="2"/>
      <c r="IN65" s="2"/>
      <c r="IO65" s="2"/>
      <c r="IP65" s="2"/>
      <c r="IQ65" s="2"/>
      <c r="IR65" s="2"/>
      <c r="IS65" s="2"/>
      <c r="IT65" s="2"/>
      <c r="IU65" s="2"/>
      <c r="IV65" s="2"/>
    </row>
  </sheetData>
  <sheetProtection/>
  <mergeCells count="27">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45"/>
    <mergeCell ref="B11:B34"/>
    <mergeCell ref="B35:B41"/>
    <mergeCell ref="B42:B45"/>
    <mergeCell ref="C11:C24"/>
    <mergeCell ref="C25:C31"/>
    <mergeCell ref="C33:C34"/>
    <mergeCell ref="C35:C41"/>
    <mergeCell ref="C42:C45"/>
    <mergeCell ref="H25:H31"/>
    <mergeCell ref="A5:B8"/>
  </mergeCells>
  <printOptions horizontalCentered="1"/>
  <pageMargins left="0.39305555555555555" right="0.15694444444444444" top="0.2361111111111111" bottom="0.38958333333333334" header="0.5111111111111111" footer="0.03888888888888889"/>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II57"/>
  <sheetViews>
    <sheetView workbookViewId="0" topLeftCell="A1">
      <selection activeCell="J43" sqref="J43"/>
    </sheetView>
  </sheetViews>
  <sheetFormatPr defaultColWidth="12" defaultRowHeight="12.75"/>
  <cols>
    <col min="1" max="1" width="13.33203125" style="140" customWidth="1"/>
    <col min="2" max="2" width="13.16015625" style="140" customWidth="1"/>
    <col min="3" max="3" width="26" style="140" customWidth="1"/>
    <col min="4" max="4" width="15.5" style="140" customWidth="1"/>
    <col min="5" max="5" width="8.83203125" style="140" customWidth="1"/>
    <col min="6" max="6" width="15.5" style="140" customWidth="1"/>
    <col min="7" max="7" width="8.83203125" style="140" customWidth="1"/>
    <col min="8" max="8" width="20.33203125" style="140" customWidth="1"/>
    <col min="9" max="243" width="12" style="140" customWidth="1"/>
  </cols>
  <sheetData>
    <row r="1" spans="1:8" ht="13.5">
      <c r="A1" s="141" t="s">
        <v>461</v>
      </c>
      <c r="B1" s="142"/>
      <c r="C1" s="143"/>
      <c r="D1" s="143"/>
      <c r="E1" s="143"/>
      <c r="F1" s="143"/>
      <c r="G1" s="143"/>
      <c r="H1" s="143"/>
    </row>
    <row r="2" spans="1:243" ht="42" customHeight="1">
      <c r="A2" s="144" t="s">
        <v>462</v>
      </c>
      <c r="B2" s="145"/>
      <c r="C2" s="145"/>
      <c r="D2" s="145"/>
      <c r="E2" s="145"/>
      <c r="F2" s="145"/>
      <c r="G2" s="145"/>
      <c r="H2" s="145"/>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s="136" customFormat="1" ht="21" customHeight="1">
      <c r="A3" s="10" t="s">
        <v>205</v>
      </c>
      <c r="B3" s="11"/>
      <c r="C3" s="11" t="s">
        <v>510</v>
      </c>
      <c r="D3" s="11"/>
      <c r="E3" s="11"/>
      <c r="F3" s="11"/>
      <c r="G3" s="11"/>
      <c r="H3" s="12"/>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row>
    <row r="4" spans="1:243" s="136" customFormat="1" ht="21" customHeight="1">
      <c r="A4" s="13" t="s">
        <v>463</v>
      </c>
      <c r="B4" s="14"/>
      <c r="C4" s="14" t="s">
        <v>319</v>
      </c>
      <c r="D4" s="14" t="s">
        <v>464</v>
      </c>
      <c r="E4" s="14" t="s">
        <v>465</v>
      </c>
      <c r="F4" s="14"/>
      <c r="G4" s="14"/>
      <c r="H4" s="15"/>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row>
    <row r="5" spans="1:243" s="136" customFormat="1" ht="21" customHeight="1">
      <c r="A5" s="146" t="s">
        <v>466</v>
      </c>
      <c r="B5" s="147"/>
      <c r="C5" s="148" t="s">
        <v>7</v>
      </c>
      <c r="D5" s="149"/>
      <c r="E5" s="149"/>
      <c r="F5" s="150" t="s">
        <v>8</v>
      </c>
      <c r="G5" s="149"/>
      <c r="H5" s="151"/>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row>
    <row r="6" spans="1:243" s="137" customFormat="1" ht="21" customHeight="1">
      <c r="A6" s="146"/>
      <c r="B6" s="147"/>
      <c r="C6" s="22" t="s">
        <v>467</v>
      </c>
      <c r="D6" s="152">
        <v>251</v>
      </c>
      <c r="E6" s="153"/>
      <c r="F6" s="154">
        <v>251</v>
      </c>
      <c r="G6" s="153"/>
      <c r="H6" s="155"/>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row>
    <row r="7" spans="1:243" s="136" customFormat="1" ht="21" customHeight="1">
      <c r="A7" s="146"/>
      <c r="B7" s="147"/>
      <c r="C7" s="22" t="s">
        <v>468</v>
      </c>
      <c r="D7" s="152">
        <v>251</v>
      </c>
      <c r="E7" s="153"/>
      <c r="F7" s="154">
        <v>251</v>
      </c>
      <c r="G7" s="153"/>
      <c r="H7" s="155"/>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row>
    <row r="8" spans="1:243" s="136" customFormat="1" ht="21" customHeight="1">
      <c r="A8" s="156"/>
      <c r="B8" s="157"/>
      <c r="C8" s="22" t="s">
        <v>469</v>
      </c>
      <c r="D8" s="152"/>
      <c r="E8" s="153"/>
      <c r="F8" s="154"/>
      <c r="G8" s="153"/>
      <c r="H8" s="155"/>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row>
    <row r="9" spans="1:243" s="138" customFormat="1" ht="99" customHeight="1">
      <c r="A9" s="158" t="s">
        <v>470</v>
      </c>
      <c r="B9" s="108"/>
      <c r="C9" s="159" t="s">
        <v>511</v>
      </c>
      <c r="D9" s="160"/>
      <c r="E9" s="160"/>
      <c r="F9" s="161" t="s">
        <v>511</v>
      </c>
      <c r="G9" s="160"/>
      <c r="H9" s="162"/>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row>
    <row r="10" spans="1:243" s="138" customFormat="1" ht="21" customHeight="1">
      <c r="A10" s="163" t="s">
        <v>327</v>
      </c>
      <c r="B10" s="164" t="s">
        <v>328</v>
      </c>
      <c r="C10" s="164" t="s">
        <v>329</v>
      </c>
      <c r="D10" s="164" t="s">
        <v>330</v>
      </c>
      <c r="E10" s="165" t="s">
        <v>331</v>
      </c>
      <c r="F10" s="166" t="s">
        <v>330</v>
      </c>
      <c r="G10" s="164" t="s">
        <v>331</v>
      </c>
      <c r="H10" s="167" t="s">
        <v>332</v>
      </c>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row>
    <row r="11" spans="1:243" s="138" customFormat="1" ht="21" customHeight="1">
      <c r="A11" s="36"/>
      <c r="B11" s="41" t="s">
        <v>333</v>
      </c>
      <c r="C11" s="30" t="s">
        <v>334</v>
      </c>
      <c r="D11" s="168" t="s">
        <v>373</v>
      </c>
      <c r="E11" s="168" t="s">
        <v>368</v>
      </c>
      <c r="F11" s="168" t="s">
        <v>373</v>
      </c>
      <c r="G11" s="168" t="s">
        <v>368</v>
      </c>
      <c r="H11" s="16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row>
    <row r="12" spans="1:243" s="138" customFormat="1" ht="21" customHeight="1">
      <c r="A12" s="36"/>
      <c r="B12" s="41"/>
      <c r="C12" s="30"/>
      <c r="D12" s="168" t="s">
        <v>512</v>
      </c>
      <c r="E12" s="168" t="s">
        <v>368</v>
      </c>
      <c r="F12" s="168" t="s">
        <v>512</v>
      </c>
      <c r="G12" s="168" t="s">
        <v>368</v>
      </c>
      <c r="H12" s="16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row>
    <row r="13" spans="1:243" s="138" customFormat="1" ht="21" customHeight="1">
      <c r="A13" s="36"/>
      <c r="B13" s="41"/>
      <c r="C13" s="30"/>
      <c r="D13" s="168" t="s">
        <v>339</v>
      </c>
      <c r="E13" s="168" t="s">
        <v>368</v>
      </c>
      <c r="F13" s="168" t="s">
        <v>339</v>
      </c>
      <c r="G13" s="168" t="s">
        <v>368</v>
      </c>
      <c r="H13" s="16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row>
    <row r="14" spans="1:243" s="138" customFormat="1" ht="21" customHeight="1">
      <c r="A14" s="36"/>
      <c r="B14" s="41"/>
      <c r="C14" s="30"/>
      <c r="D14" s="168" t="s">
        <v>374</v>
      </c>
      <c r="E14" s="168" t="s">
        <v>371</v>
      </c>
      <c r="F14" s="168" t="s">
        <v>374</v>
      </c>
      <c r="G14" s="168" t="s">
        <v>371</v>
      </c>
      <c r="H14" s="16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row>
    <row r="15" spans="1:243" s="138" customFormat="1" ht="21" customHeight="1">
      <c r="A15" s="36"/>
      <c r="B15" s="41"/>
      <c r="C15" s="30"/>
      <c r="D15" s="168" t="s">
        <v>370</v>
      </c>
      <c r="E15" s="168" t="s">
        <v>368</v>
      </c>
      <c r="F15" s="168" t="s">
        <v>370</v>
      </c>
      <c r="G15" s="168" t="s">
        <v>368</v>
      </c>
      <c r="H15" s="16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row>
    <row r="16" spans="1:243" s="138" customFormat="1" ht="21" customHeight="1">
      <c r="A16" s="36"/>
      <c r="B16" s="41"/>
      <c r="C16" s="30"/>
      <c r="D16" s="168" t="s">
        <v>372</v>
      </c>
      <c r="E16" s="168" t="s">
        <v>368</v>
      </c>
      <c r="F16" s="168" t="s">
        <v>372</v>
      </c>
      <c r="G16" s="168" t="s">
        <v>368</v>
      </c>
      <c r="H16" s="16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row>
    <row r="17" spans="1:243" s="138" customFormat="1" ht="21" customHeight="1">
      <c r="A17" s="36"/>
      <c r="B17" s="41"/>
      <c r="C17" s="30" t="s">
        <v>375</v>
      </c>
      <c r="D17" s="168" t="s">
        <v>393</v>
      </c>
      <c r="E17" s="168" t="s">
        <v>513</v>
      </c>
      <c r="F17" s="168" t="s">
        <v>393</v>
      </c>
      <c r="G17" s="168" t="s">
        <v>513</v>
      </c>
      <c r="H17" s="16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row>
    <row r="18" spans="1:243" s="138" customFormat="1" ht="21" customHeight="1">
      <c r="A18" s="36"/>
      <c r="B18" s="41"/>
      <c r="C18" s="30"/>
      <c r="D18" s="168" t="s">
        <v>395</v>
      </c>
      <c r="E18" s="168" t="s">
        <v>396</v>
      </c>
      <c r="F18" s="168" t="s">
        <v>395</v>
      </c>
      <c r="G18" s="168" t="s">
        <v>396</v>
      </c>
      <c r="H18" s="16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row>
    <row r="19" spans="1:243" s="138" customFormat="1" ht="21" customHeight="1">
      <c r="A19" s="36"/>
      <c r="B19" s="41"/>
      <c r="C19" s="30"/>
      <c r="D19" s="168" t="s">
        <v>387</v>
      </c>
      <c r="E19" s="168" t="s">
        <v>388</v>
      </c>
      <c r="F19" s="168" t="s">
        <v>387</v>
      </c>
      <c r="G19" s="168" t="s">
        <v>388</v>
      </c>
      <c r="H19" s="16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row>
    <row r="20" spans="1:243" s="138" customFormat="1" ht="21" customHeight="1">
      <c r="A20" s="36"/>
      <c r="B20" s="41"/>
      <c r="C20" s="30"/>
      <c r="D20" s="168" t="s">
        <v>400</v>
      </c>
      <c r="E20" s="168" t="s">
        <v>401</v>
      </c>
      <c r="F20" s="168" t="s">
        <v>400</v>
      </c>
      <c r="G20" s="168" t="s">
        <v>401</v>
      </c>
      <c r="H20" s="16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row>
    <row r="21" spans="1:243" s="138" customFormat="1" ht="21" customHeight="1">
      <c r="A21" s="36"/>
      <c r="B21" s="41"/>
      <c r="C21" s="30"/>
      <c r="D21" s="168" t="s">
        <v>402</v>
      </c>
      <c r="E21" s="168" t="s">
        <v>403</v>
      </c>
      <c r="F21" s="168" t="s">
        <v>402</v>
      </c>
      <c r="G21" s="168" t="s">
        <v>403</v>
      </c>
      <c r="H21" s="16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row>
    <row r="22" spans="1:243" s="138" customFormat="1" ht="21" customHeight="1">
      <c r="A22" s="36"/>
      <c r="B22" s="41"/>
      <c r="C22" s="30" t="s">
        <v>404</v>
      </c>
      <c r="D22" s="168" t="s">
        <v>514</v>
      </c>
      <c r="E22" s="168" t="s">
        <v>406</v>
      </c>
      <c r="F22" s="168" t="s">
        <v>514</v>
      </c>
      <c r="G22" s="168" t="s">
        <v>406</v>
      </c>
      <c r="H22" s="16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row>
    <row r="23" spans="1:8" s="139" customFormat="1" ht="21" customHeight="1">
      <c r="A23" s="36"/>
      <c r="B23" s="41"/>
      <c r="C23" s="30" t="s">
        <v>407</v>
      </c>
      <c r="D23" s="168" t="s">
        <v>473</v>
      </c>
      <c r="E23" s="168" t="s">
        <v>474</v>
      </c>
      <c r="F23" s="168" t="s">
        <v>473</v>
      </c>
      <c r="G23" s="168" t="s">
        <v>474</v>
      </c>
      <c r="H23" s="77"/>
    </row>
    <row r="24" spans="1:8" s="139" customFormat="1" ht="21" customHeight="1">
      <c r="A24" s="36"/>
      <c r="B24" s="41"/>
      <c r="C24" s="30"/>
      <c r="D24" s="168" t="s">
        <v>515</v>
      </c>
      <c r="E24" s="168" t="s">
        <v>516</v>
      </c>
      <c r="F24" s="168" t="s">
        <v>515</v>
      </c>
      <c r="G24" s="168" t="s">
        <v>516</v>
      </c>
      <c r="H24" s="77"/>
    </row>
    <row r="25" spans="1:8" s="139" customFormat="1" ht="21" customHeight="1">
      <c r="A25" s="36"/>
      <c r="B25" s="41"/>
      <c r="C25" s="30"/>
      <c r="D25" s="168" t="s">
        <v>517</v>
      </c>
      <c r="E25" s="168" t="s">
        <v>518</v>
      </c>
      <c r="F25" s="168" t="s">
        <v>517</v>
      </c>
      <c r="G25" s="168" t="s">
        <v>518</v>
      </c>
      <c r="H25" s="77"/>
    </row>
    <row r="26" spans="1:8" s="139" customFormat="1" ht="21" customHeight="1">
      <c r="A26" s="36"/>
      <c r="B26" s="41"/>
      <c r="C26" s="30"/>
      <c r="D26" s="168" t="s">
        <v>519</v>
      </c>
      <c r="E26" s="168" t="s">
        <v>520</v>
      </c>
      <c r="F26" s="168" t="s">
        <v>519</v>
      </c>
      <c r="G26" s="168" t="s">
        <v>520</v>
      </c>
      <c r="H26" s="77"/>
    </row>
    <row r="27" spans="1:8" s="139" customFormat="1" ht="21" customHeight="1">
      <c r="A27" s="36"/>
      <c r="B27" s="41"/>
      <c r="C27" s="30"/>
      <c r="D27" s="168" t="s">
        <v>521</v>
      </c>
      <c r="E27" s="168" t="s">
        <v>522</v>
      </c>
      <c r="F27" s="168" t="s">
        <v>521</v>
      </c>
      <c r="G27" s="168" t="s">
        <v>522</v>
      </c>
      <c r="H27" s="77"/>
    </row>
    <row r="28" spans="1:8" s="139" customFormat="1" ht="21" customHeight="1">
      <c r="A28" s="36"/>
      <c r="B28" s="41"/>
      <c r="C28" s="30"/>
      <c r="D28" s="168" t="s">
        <v>523</v>
      </c>
      <c r="E28" s="168" t="s">
        <v>524</v>
      </c>
      <c r="F28" s="168" t="s">
        <v>523</v>
      </c>
      <c r="G28" s="168" t="s">
        <v>524</v>
      </c>
      <c r="H28" s="77"/>
    </row>
    <row r="29" spans="1:243" s="138" customFormat="1" ht="21" customHeight="1">
      <c r="A29" s="36"/>
      <c r="B29" s="41"/>
      <c r="C29" s="30"/>
      <c r="D29" s="168" t="s">
        <v>525</v>
      </c>
      <c r="E29" s="168" t="s">
        <v>526</v>
      </c>
      <c r="F29" s="168" t="s">
        <v>525</v>
      </c>
      <c r="G29" s="168" t="s">
        <v>526</v>
      </c>
      <c r="H29" s="77"/>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c r="II29" s="139"/>
    </row>
    <row r="30" spans="1:243" s="138" customFormat="1" ht="21" customHeight="1">
      <c r="A30" s="36"/>
      <c r="B30" s="41" t="s">
        <v>425</v>
      </c>
      <c r="C30" s="30" t="s">
        <v>429</v>
      </c>
      <c r="D30" s="168" t="s">
        <v>393</v>
      </c>
      <c r="E30" s="168" t="s">
        <v>443</v>
      </c>
      <c r="F30" s="168" t="s">
        <v>393</v>
      </c>
      <c r="G30" s="168" t="s">
        <v>443</v>
      </c>
      <c r="H30" s="77"/>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row>
    <row r="31" spans="1:243" s="138" customFormat="1" ht="21" customHeight="1">
      <c r="A31" s="36"/>
      <c r="B31" s="41"/>
      <c r="C31" s="30"/>
      <c r="D31" s="168" t="s">
        <v>449</v>
      </c>
      <c r="E31" s="168" t="s">
        <v>450</v>
      </c>
      <c r="F31" s="168" t="s">
        <v>449</v>
      </c>
      <c r="G31" s="168" t="s">
        <v>450</v>
      </c>
      <c r="H31" s="77"/>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c r="HZ31" s="139"/>
      <c r="IA31" s="139"/>
      <c r="IB31" s="139"/>
      <c r="IC31" s="139"/>
      <c r="ID31" s="139"/>
      <c r="IE31" s="139"/>
      <c r="IF31" s="139"/>
      <c r="IG31" s="139"/>
      <c r="IH31" s="139"/>
      <c r="II31" s="139"/>
    </row>
    <row r="32" spans="1:243" s="138" customFormat="1" ht="21" customHeight="1">
      <c r="A32" s="36"/>
      <c r="B32" s="41"/>
      <c r="C32" s="30"/>
      <c r="D32" s="168" t="s">
        <v>447</v>
      </c>
      <c r="E32" s="168" t="s">
        <v>448</v>
      </c>
      <c r="F32" s="168" t="s">
        <v>447</v>
      </c>
      <c r="G32" s="168" t="s">
        <v>448</v>
      </c>
      <c r="H32" s="77"/>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c r="HZ32" s="139"/>
      <c r="IA32" s="139"/>
      <c r="IB32" s="139"/>
      <c r="IC32" s="139"/>
      <c r="ID32" s="139"/>
      <c r="IE32" s="139"/>
      <c r="IF32" s="139"/>
      <c r="IG32" s="139"/>
      <c r="IH32" s="139"/>
      <c r="II32" s="139"/>
    </row>
    <row r="33" spans="1:243" s="138" customFormat="1" ht="21" customHeight="1">
      <c r="A33" s="36"/>
      <c r="B33" s="41"/>
      <c r="C33" s="30"/>
      <c r="D33" s="168" t="s">
        <v>437</v>
      </c>
      <c r="E33" s="168" t="s">
        <v>438</v>
      </c>
      <c r="F33" s="168" t="s">
        <v>437</v>
      </c>
      <c r="G33" s="168" t="s">
        <v>438</v>
      </c>
      <c r="H33" s="77"/>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row>
    <row r="34" spans="1:243" s="138" customFormat="1" ht="21" customHeight="1">
      <c r="A34" s="36"/>
      <c r="B34" s="41"/>
      <c r="C34" s="30"/>
      <c r="D34" s="168" t="s">
        <v>395</v>
      </c>
      <c r="E34" s="168" t="s">
        <v>444</v>
      </c>
      <c r="F34" s="168" t="s">
        <v>395</v>
      </c>
      <c r="G34" s="168" t="s">
        <v>444</v>
      </c>
      <c r="H34" s="77"/>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row>
    <row r="35" spans="1:243" s="138" customFormat="1" ht="27" customHeight="1">
      <c r="A35" s="52"/>
      <c r="B35" s="53" t="s">
        <v>457</v>
      </c>
      <c r="C35" s="14" t="s">
        <v>458</v>
      </c>
      <c r="D35" s="170" t="s">
        <v>459</v>
      </c>
      <c r="E35" s="170" t="s">
        <v>446</v>
      </c>
      <c r="F35" s="170" t="s">
        <v>459</v>
      </c>
      <c r="G35" s="170" t="s">
        <v>446</v>
      </c>
      <c r="H35" s="7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row>
    <row r="36" spans="1:243" s="138" customFormat="1" ht="21" customHeight="1">
      <c r="A36" s="171"/>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139"/>
      <c r="FC36" s="139"/>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c r="II36" s="139"/>
    </row>
    <row r="37" ht="13.5">
      <c r="A37" s="172"/>
    </row>
    <row r="38" ht="13.5">
      <c r="A38" s="172"/>
    </row>
    <row r="39" ht="13.5">
      <c r="A39" s="172"/>
    </row>
    <row r="40" ht="13.5">
      <c r="A40" s="172"/>
    </row>
    <row r="41" ht="13.5">
      <c r="A41" s="172"/>
    </row>
    <row r="42" ht="13.5">
      <c r="A42" s="172"/>
    </row>
    <row r="43" ht="13.5">
      <c r="A43" s="172"/>
    </row>
    <row r="44" ht="13.5">
      <c r="A44" s="172"/>
    </row>
    <row r="45" ht="13.5">
      <c r="A45" s="172"/>
    </row>
    <row r="46" ht="13.5">
      <c r="A46" s="172"/>
    </row>
    <row r="47" ht="13.5">
      <c r="A47" s="172"/>
    </row>
    <row r="48" ht="13.5">
      <c r="A48" s="172"/>
    </row>
    <row r="49" ht="13.5">
      <c r="A49" s="172"/>
    </row>
    <row r="50" ht="13.5">
      <c r="A50" s="172"/>
    </row>
    <row r="51" ht="13.5">
      <c r="A51" s="172"/>
    </row>
    <row r="52" ht="13.5">
      <c r="A52" s="172"/>
    </row>
    <row r="53" ht="13.5">
      <c r="A53" s="172"/>
    </row>
    <row r="54" ht="13.5">
      <c r="A54" s="172"/>
    </row>
    <row r="55" ht="13.5">
      <c r="A55" s="172"/>
    </row>
    <row r="56" ht="13.5">
      <c r="A56" s="172"/>
    </row>
    <row r="57" ht="13.5">
      <c r="A57" s="172"/>
    </row>
  </sheetData>
  <sheetProtection/>
  <mergeCells count="24">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35"/>
    <mergeCell ref="B11:B29"/>
    <mergeCell ref="B30:B34"/>
    <mergeCell ref="C11:C16"/>
    <mergeCell ref="C17:C21"/>
    <mergeCell ref="C23:C29"/>
    <mergeCell ref="C30:C34"/>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12.xml><?xml version="1.0" encoding="utf-8"?>
<worksheet xmlns="http://schemas.openxmlformats.org/spreadsheetml/2006/main" xmlns:r="http://schemas.openxmlformats.org/officeDocument/2006/relationships">
  <dimension ref="A1:IV58"/>
  <sheetViews>
    <sheetView workbookViewId="0" topLeftCell="A16">
      <selection activeCell="M30" sqref="M30"/>
    </sheetView>
  </sheetViews>
  <sheetFormatPr defaultColWidth="9" defaultRowHeight="12.75"/>
  <cols>
    <col min="1" max="1" width="11.83203125" style="1" customWidth="1"/>
    <col min="2" max="2" width="9.83203125" style="1" customWidth="1"/>
    <col min="3" max="3" width="19.5" style="1" customWidth="1"/>
    <col min="4" max="4" width="19.33203125" style="1" customWidth="1"/>
    <col min="5" max="5" width="17.16015625" style="1" customWidth="1"/>
    <col min="6" max="6" width="25.83203125" style="1" customWidth="1"/>
    <col min="7" max="7" width="20.66015625" style="1" customWidth="1"/>
    <col min="8" max="8" width="15.33203125" style="1" customWidth="1"/>
    <col min="9" max="243" width="9" style="1" customWidth="1"/>
    <col min="244" max="16384" width="9" style="2" customWidth="1"/>
  </cols>
  <sheetData>
    <row r="1" spans="1:256" s="1" customFormat="1" ht="13.5">
      <c r="A1" s="6" t="s">
        <v>461</v>
      </c>
      <c r="B1" s="7"/>
      <c r="IJ1" s="2"/>
      <c r="IK1" s="2"/>
      <c r="IL1" s="2"/>
      <c r="IM1" s="2"/>
      <c r="IN1" s="2"/>
      <c r="IO1" s="2"/>
      <c r="IP1" s="2"/>
      <c r="IQ1" s="2"/>
      <c r="IR1" s="2"/>
      <c r="IS1" s="2"/>
      <c r="IT1" s="2"/>
      <c r="IU1" s="2"/>
      <c r="IV1" s="2"/>
    </row>
    <row r="2" spans="1:8" s="2" customFormat="1" ht="42" customHeight="1">
      <c r="A2" s="8" t="s">
        <v>462</v>
      </c>
      <c r="B2" s="9"/>
      <c r="C2" s="9"/>
      <c r="D2" s="9"/>
      <c r="E2" s="9"/>
      <c r="F2" s="9"/>
      <c r="G2" s="9"/>
      <c r="H2" s="9"/>
    </row>
    <row r="3" spans="1:243" s="3" customFormat="1" ht="21" customHeight="1">
      <c r="A3" s="10" t="s">
        <v>205</v>
      </c>
      <c r="B3" s="11"/>
      <c r="C3" s="11" t="s">
        <v>201</v>
      </c>
      <c r="D3" s="11"/>
      <c r="E3" s="11"/>
      <c r="F3" s="11"/>
      <c r="G3" s="11"/>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s="3" customFormat="1" ht="21" customHeight="1">
      <c r="A4" s="13" t="s">
        <v>463</v>
      </c>
      <c r="B4" s="14"/>
      <c r="C4" s="14" t="s">
        <v>319</v>
      </c>
      <c r="D4" s="14" t="s">
        <v>464</v>
      </c>
      <c r="E4" s="14" t="s">
        <v>465</v>
      </c>
      <c r="F4" s="14"/>
      <c r="G4" s="14"/>
      <c r="H4" s="1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43" s="3" customFormat="1" ht="21" customHeight="1">
      <c r="A5" s="16" t="s">
        <v>466</v>
      </c>
      <c r="B5" s="17"/>
      <c r="C5" s="18" t="s">
        <v>7</v>
      </c>
      <c r="D5" s="19"/>
      <c r="E5" s="19"/>
      <c r="F5" s="20" t="s">
        <v>8</v>
      </c>
      <c r="G5" s="19"/>
      <c r="H5" s="2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43" s="4" customFormat="1" ht="21" customHeight="1">
      <c r="A6" s="16"/>
      <c r="B6" s="17"/>
      <c r="C6" s="22" t="s">
        <v>467</v>
      </c>
      <c r="D6" s="23"/>
      <c r="E6" s="24"/>
      <c r="F6" s="25">
        <v>458.43</v>
      </c>
      <c r="G6" s="24"/>
      <c r="H6" s="2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row>
    <row r="7" spans="1:243" s="3" customFormat="1" ht="21" customHeight="1">
      <c r="A7" s="16"/>
      <c r="B7" s="17"/>
      <c r="C7" s="22" t="s">
        <v>468</v>
      </c>
      <c r="D7" s="23"/>
      <c r="E7" s="24"/>
      <c r="F7" s="25">
        <v>458.43</v>
      </c>
      <c r="G7" s="24"/>
      <c r="H7" s="2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row>
    <row r="8" spans="1:243" s="3" customFormat="1" ht="21" customHeight="1">
      <c r="A8" s="27"/>
      <c r="B8" s="28"/>
      <c r="C8" s="22" t="s">
        <v>469</v>
      </c>
      <c r="D8" s="23"/>
      <c r="E8" s="24"/>
      <c r="F8" s="25"/>
      <c r="G8" s="24"/>
      <c r="H8" s="2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row>
    <row r="9" spans="1:243" s="5" customFormat="1" ht="109.5" customHeight="1">
      <c r="A9" s="29" t="s">
        <v>470</v>
      </c>
      <c r="B9" s="30"/>
      <c r="C9" s="117"/>
      <c r="D9" s="118"/>
      <c r="E9" s="118"/>
      <c r="F9" s="119" t="s">
        <v>527</v>
      </c>
      <c r="G9" s="120"/>
      <c r="H9" s="121"/>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row>
    <row r="10" spans="1:243" s="5" customFormat="1" ht="21" customHeight="1">
      <c r="A10" s="122" t="s">
        <v>327</v>
      </c>
      <c r="B10" s="37" t="s">
        <v>328</v>
      </c>
      <c r="C10" s="37" t="s">
        <v>329</v>
      </c>
      <c r="D10" s="37" t="s">
        <v>330</v>
      </c>
      <c r="E10" s="37" t="s">
        <v>331</v>
      </c>
      <c r="F10" s="37" t="s">
        <v>330</v>
      </c>
      <c r="G10" s="37" t="s">
        <v>331</v>
      </c>
      <c r="H10" s="37"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row>
    <row r="11" spans="1:243" s="5" customFormat="1" ht="21" customHeight="1">
      <c r="A11" s="123"/>
      <c r="B11" s="124" t="s">
        <v>333</v>
      </c>
      <c r="C11" s="30" t="s">
        <v>334</v>
      </c>
      <c r="D11" s="37"/>
      <c r="E11" s="37"/>
      <c r="F11" s="76" t="s">
        <v>528</v>
      </c>
      <c r="G11" s="125" t="s">
        <v>529</v>
      </c>
      <c r="H11" s="37"/>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row>
    <row r="12" spans="1:243" s="5" customFormat="1" ht="21" customHeight="1">
      <c r="A12" s="123"/>
      <c r="B12" s="126"/>
      <c r="C12" s="30"/>
      <c r="D12" s="37"/>
      <c r="E12" s="37"/>
      <c r="F12" s="76" t="s">
        <v>530</v>
      </c>
      <c r="G12" s="125" t="s">
        <v>531</v>
      </c>
      <c r="H12" s="37"/>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row>
    <row r="13" spans="1:243" s="5" customFormat="1" ht="21" customHeight="1">
      <c r="A13" s="123"/>
      <c r="B13" s="126"/>
      <c r="C13" s="30"/>
      <c r="D13" s="37"/>
      <c r="E13" s="37"/>
      <c r="F13" s="76" t="s">
        <v>532</v>
      </c>
      <c r="G13" s="125" t="s">
        <v>533</v>
      </c>
      <c r="H13" s="37"/>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row>
    <row r="14" spans="1:243" s="5" customFormat="1" ht="21" customHeight="1">
      <c r="A14" s="123"/>
      <c r="B14" s="126"/>
      <c r="C14" s="30"/>
      <c r="D14" s="37"/>
      <c r="E14" s="37"/>
      <c r="F14" s="76" t="s">
        <v>534</v>
      </c>
      <c r="G14" s="125" t="s">
        <v>535</v>
      </c>
      <c r="H14" s="37"/>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row>
    <row r="15" spans="1:243" s="5" customFormat="1" ht="21" customHeight="1">
      <c r="A15" s="123"/>
      <c r="B15" s="126"/>
      <c r="C15" s="30"/>
      <c r="D15" s="37"/>
      <c r="E15" s="37"/>
      <c r="F15" s="76" t="s">
        <v>536</v>
      </c>
      <c r="G15" s="125" t="s">
        <v>357</v>
      </c>
      <c r="H15" s="37"/>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row>
    <row r="16" spans="1:243" s="5" customFormat="1" ht="21" customHeight="1">
      <c r="A16" s="123"/>
      <c r="B16" s="126"/>
      <c r="C16" s="30"/>
      <c r="D16" s="37"/>
      <c r="E16" s="37"/>
      <c r="F16" s="76" t="s">
        <v>537</v>
      </c>
      <c r="G16" s="125" t="s">
        <v>538</v>
      </c>
      <c r="H16" s="37"/>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row>
    <row r="17" spans="1:243" s="5" customFormat="1" ht="21" customHeight="1">
      <c r="A17" s="123"/>
      <c r="B17" s="126"/>
      <c r="C17" s="30"/>
      <c r="D17" s="37"/>
      <c r="E17" s="37"/>
      <c r="F17" s="76" t="s">
        <v>539</v>
      </c>
      <c r="G17" s="125" t="s">
        <v>540</v>
      </c>
      <c r="H17" s="37"/>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row>
    <row r="18" spans="1:243" s="5" customFormat="1" ht="45" customHeight="1">
      <c r="A18" s="123"/>
      <c r="B18" s="126"/>
      <c r="C18" s="30"/>
      <c r="D18" s="42"/>
      <c r="E18" s="42"/>
      <c r="F18" s="76" t="s">
        <v>541</v>
      </c>
      <c r="G18" s="125" t="s">
        <v>542</v>
      </c>
      <c r="H18" s="127"/>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row>
    <row r="19" spans="1:243" s="5" customFormat="1" ht="21" customHeight="1">
      <c r="A19" s="123"/>
      <c r="B19" s="126"/>
      <c r="C19" s="30" t="s">
        <v>375</v>
      </c>
      <c r="D19" s="42"/>
      <c r="E19" s="42"/>
      <c r="F19" s="76" t="s">
        <v>543</v>
      </c>
      <c r="G19" s="128" t="s">
        <v>544</v>
      </c>
      <c r="H19" s="129"/>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row>
    <row r="20" spans="1:243" s="5" customFormat="1" ht="21" customHeight="1">
      <c r="A20" s="123"/>
      <c r="B20" s="126"/>
      <c r="C20" s="30"/>
      <c r="D20" s="42"/>
      <c r="E20" s="42"/>
      <c r="F20" s="76" t="s">
        <v>545</v>
      </c>
      <c r="G20" s="128" t="s">
        <v>546</v>
      </c>
      <c r="H20" s="12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row>
    <row r="21" spans="1:243" s="5" customFormat="1" ht="21" customHeight="1">
      <c r="A21" s="123"/>
      <c r="B21" s="126"/>
      <c r="C21" s="30"/>
      <c r="D21" s="42"/>
      <c r="E21" s="42"/>
      <c r="F21" s="76" t="s">
        <v>547</v>
      </c>
      <c r="G21" s="128" t="s">
        <v>486</v>
      </c>
      <c r="H21" s="129"/>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row>
    <row r="22" spans="1:243" s="5" customFormat="1" ht="21" customHeight="1">
      <c r="A22" s="123"/>
      <c r="B22" s="126"/>
      <c r="C22" s="30"/>
      <c r="D22" s="42"/>
      <c r="E22" s="42"/>
      <c r="F22" s="76" t="s">
        <v>548</v>
      </c>
      <c r="G22" s="128" t="s">
        <v>549</v>
      </c>
      <c r="H22" s="129"/>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row>
    <row r="23" spans="1:243" s="5" customFormat="1" ht="21" customHeight="1">
      <c r="A23" s="123"/>
      <c r="B23" s="126"/>
      <c r="C23" s="30"/>
      <c r="D23" s="42"/>
      <c r="E23" s="42"/>
      <c r="F23" s="76" t="s">
        <v>550</v>
      </c>
      <c r="G23" s="128" t="s">
        <v>551</v>
      </c>
      <c r="H23" s="129"/>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row>
    <row r="24" spans="1:243" s="5" customFormat="1" ht="21" customHeight="1">
      <c r="A24" s="123"/>
      <c r="B24" s="126"/>
      <c r="C24" s="30"/>
      <c r="D24" s="42"/>
      <c r="E24" s="42"/>
      <c r="F24" s="76" t="s">
        <v>552</v>
      </c>
      <c r="G24" s="128" t="s">
        <v>553</v>
      </c>
      <c r="H24" s="129"/>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row>
    <row r="25" spans="1:243" s="5" customFormat="1" ht="21" customHeight="1">
      <c r="A25" s="123"/>
      <c r="B25" s="126"/>
      <c r="C25" s="30" t="s">
        <v>404</v>
      </c>
      <c r="D25" s="42"/>
      <c r="E25" s="42"/>
      <c r="F25" s="76" t="s">
        <v>554</v>
      </c>
      <c r="G25" s="128" t="s">
        <v>555</v>
      </c>
      <c r="H25" s="129"/>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row>
    <row r="26" spans="1:243" s="5" customFormat="1" ht="21" customHeight="1">
      <c r="A26" s="123"/>
      <c r="B26" s="126"/>
      <c r="C26" s="30"/>
      <c r="D26" s="42"/>
      <c r="E26" s="130"/>
      <c r="F26" s="76" t="s">
        <v>556</v>
      </c>
      <c r="G26" s="131" t="s">
        <v>557</v>
      </c>
      <c r="H26" s="127"/>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row>
    <row r="27" spans="1:8" s="6" customFormat="1" ht="33" customHeight="1">
      <c r="A27" s="123"/>
      <c r="B27" s="126"/>
      <c r="C27" s="30" t="s">
        <v>407</v>
      </c>
      <c r="D27" s="42"/>
      <c r="E27" s="42"/>
      <c r="F27" s="76" t="s">
        <v>558</v>
      </c>
      <c r="G27" s="128" t="s">
        <v>559</v>
      </c>
      <c r="H27" s="130"/>
    </row>
    <row r="28" spans="1:8" s="6" customFormat="1" ht="33" customHeight="1">
      <c r="A28" s="123"/>
      <c r="B28" s="126"/>
      <c r="C28" s="30"/>
      <c r="D28" s="42"/>
      <c r="E28" s="42"/>
      <c r="F28" s="76" t="s">
        <v>560</v>
      </c>
      <c r="G28" s="128" t="s">
        <v>561</v>
      </c>
      <c r="H28" s="130"/>
    </row>
    <row r="29" spans="1:8" s="6" customFormat="1" ht="33" customHeight="1">
      <c r="A29" s="123"/>
      <c r="B29" s="126"/>
      <c r="C29" s="30"/>
      <c r="D29" s="42"/>
      <c r="E29" s="42"/>
      <c r="F29" s="76" t="s">
        <v>562</v>
      </c>
      <c r="G29" s="128" t="s">
        <v>563</v>
      </c>
      <c r="H29" s="130"/>
    </row>
    <row r="30" spans="1:8" s="6" customFormat="1" ht="33" customHeight="1">
      <c r="A30" s="123"/>
      <c r="B30" s="126"/>
      <c r="C30" s="30"/>
      <c r="D30" s="42"/>
      <c r="E30" s="42"/>
      <c r="F30" s="76" t="s">
        <v>564</v>
      </c>
      <c r="G30" s="128" t="s">
        <v>565</v>
      </c>
      <c r="H30" s="130"/>
    </row>
    <row r="31" spans="1:8" s="6" customFormat="1" ht="33" customHeight="1">
      <c r="A31" s="123"/>
      <c r="B31" s="126"/>
      <c r="C31" s="30"/>
      <c r="D31" s="42"/>
      <c r="E31" s="42"/>
      <c r="F31" s="76" t="s">
        <v>566</v>
      </c>
      <c r="G31" s="128" t="s">
        <v>567</v>
      </c>
      <c r="H31" s="130"/>
    </row>
    <row r="32" spans="1:8" s="6" customFormat="1" ht="33" customHeight="1">
      <c r="A32" s="123"/>
      <c r="B32" s="126"/>
      <c r="C32" s="30"/>
      <c r="D32" s="42"/>
      <c r="E32" s="42"/>
      <c r="F32" s="76" t="s">
        <v>473</v>
      </c>
      <c r="G32" s="128" t="s">
        <v>474</v>
      </c>
      <c r="H32" s="130"/>
    </row>
    <row r="33" spans="1:243" s="5" customFormat="1" ht="21" customHeight="1">
      <c r="A33" s="123"/>
      <c r="B33" s="41" t="s">
        <v>568</v>
      </c>
      <c r="C33" s="30" t="s">
        <v>429</v>
      </c>
      <c r="D33" s="42"/>
      <c r="E33" s="42"/>
      <c r="F33" s="76" t="s">
        <v>569</v>
      </c>
      <c r="G33" s="128" t="s">
        <v>570</v>
      </c>
      <c r="H33" s="130"/>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row>
    <row r="34" spans="1:243" s="5" customFormat="1" ht="21" customHeight="1">
      <c r="A34" s="123"/>
      <c r="B34" s="41"/>
      <c r="C34" s="30"/>
      <c r="D34" s="42"/>
      <c r="E34" s="42"/>
      <c r="F34" s="76" t="s">
        <v>571</v>
      </c>
      <c r="G34" s="128" t="s">
        <v>442</v>
      </c>
      <c r="H34" s="130"/>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row>
    <row r="35" spans="1:243" s="5" customFormat="1" ht="27" customHeight="1">
      <c r="A35" s="123"/>
      <c r="B35" s="37" t="s">
        <v>457</v>
      </c>
      <c r="C35" s="30" t="s">
        <v>458</v>
      </c>
      <c r="D35" s="42"/>
      <c r="E35" s="42"/>
      <c r="F35" s="132" t="s">
        <v>572</v>
      </c>
      <c r="G35" s="128" t="s">
        <v>460</v>
      </c>
      <c r="H35" s="130"/>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row>
    <row r="36" spans="1:243" s="5" customFormat="1" ht="21" customHeight="1">
      <c r="A36" s="133"/>
      <c r="B36" s="37"/>
      <c r="C36" s="30"/>
      <c r="D36" s="134"/>
      <c r="E36" s="134"/>
      <c r="F36" s="132" t="s">
        <v>573</v>
      </c>
      <c r="G36" s="135" t="s">
        <v>460</v>
      </c>
      <c r="H36" s="134"/>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row>
    <row r="37" spans="1:243" s="5" customFormat="1" ht="21" customHeight="1">
      <c r="A37" s="59"/>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row>
    <row r="38" spans="1:256" s="1" customFormat="1" ht="13.5">
      <c r="A38" s="60"/>
      <c r="IJ38" s="2"/>
      <c r="IK38" s="2"/>
      <c r="IL38" s="2"/>
      <c r="IM38" s="2"/>
      <c r="IN38" s="2"/>
      <c r="IO38" s="2"/>
      <c r="IP38" s="2"/>
      <c r="IQ38" s="2"/>
      <c r="IR38" s="2"/>
      <c r="IS38" s="2"/>
      <c r="IT38" s="2"/>
      <c r="IU38" s="2"/>
      <c r="IV38" s="2"/>
    </row>
    <row r="39" spans="1:256" s="1" customFormat="1" ht="13.5">
      <c r="A39" s="60"/>
      <c r="IJ39" s="2"/>
      <c r="IK39" s="2"/>
      <c r="IL39" s="2"/>
      <c r="IM39" s="2"/>
      <c r="IN39" s="2"/>
      <c r="IO39" s="2"/>
      <c r="IP39" s="2"/>
      <c r="IQ39" s="2"/>
      <c r="IR39" s="2"/>
      <c r="IS39" s="2"/>
      <c r="IT39" s="2"/>
      <c r="IU39" s="2"/>
      <c r="IV39" s="2"/>
    </row>
    <row r="40" spans="1:256" s="1" customFormat="1" ht="13.5">
      <c r="A40" s="60"/>
      <c r="IJ40" s="2"/>
      <c r="IK40" s="2"/>
      <c r="IL40" s="2"/>
      <c r="IM40" s="2"/>
      <c r="IN40" s="2"/>
      <c r="IO40" s="2"/>
      <c r="IP40" s="2"/>
      <c r="IQ40" s="2"/>
      <c r="IR40" s="2"/>
      <c r="IS40" s="2"/>
      <c r="IT40" s="2"/>
      <c r="IU40" s="2"/>
      <c r="IV40" s="2"/>
    </row>
    <row r="41" spans="1:256" s="1" customFormat="1" ht="13.5">
      <c r="A41" s="60"/>
      <c r="IJ41" s="2"/>
      <c r="IK41" s="2"/>
      <c r="IL41" s="2"/>
      <c r="IM41" s="2"/>
      <c r="IN41" s="2"/>
      <c r="IO41" s="2"/>
      <c r="IP41" s="2"/>
      <c r="IQ41" s="2"/>
      <c r="IR41" s="2"/>
      <c r="IS41" s="2"/>
      <c r="IT41" s="2"/>
      <c r="IU41" s="2"/>
      <c r="IV41" s="2"/>
    </row>
    <row r="42" spans="1:256" s="1" customFormat="1" ht="13.5">
      <c r="A42" s="60"/>
      <c r="IJ42" s="2"/>
      <c r="IK42" s="2"/>
      <c r="IL42" s="2"/>
      <c r="IM42" s="2"/>
      <c r="IN42" s="2"/>
      <c r="IO42" s="2"/>
      <c r="IP42" s="2"/>
      <c r="IQ42" s="2"/>
      <c r="IR42" s="2"/>
      <c r="IS42" s="2"/>
      <c r="IT42" s="2"/>
      <c r="IU42" s="2"/>
      <c r="IV42" s="2"/>
    </row>
    <row r="43" spans="1:256" s="1" customFormat="1" ht="13.5">
      <c r="A43" s="60"/>
      <c r="IJ43" s="2"/>
      <c r="IK43" s="2"/>
      <c r="IL43" s="2"/>
      <c r="IM43" s="2"/>
      <c r="IN43" s="2"/>
      <c r="IO43" s="2"/>
      <c r="IP43" s="2"/>
      <c r="IQ43" s="2"/>
      <c r="IR43" s="2"/>
      <c r="IS43" s="2"/>
      <c r="IT43" s="2"/>
      <c r="IU43" s="2"/>
      <c r="IV43" s="2"/>
    </row>
    <row r="44" spans="1:256" s="1" customFormat="1" ht="13.5">
      <c r="A44" s="60"/>
      <c r="IJ44" s="2"/>
      <c r="IK44" s="2"/>
      <c r="IL44" s="2"/>
      <c r="IM44" s="2"/>
      <c r="IN44" s="2"/>
      <c r="IO44" s="2"/>
      <c r="IP44" s="2"/>
      <c r="IQ44" s="2"/>
      <c r="IR44" s="2"/>
      <c r="IS44" s="2"/>
      <c r="IT44" s="2"/>
      <c r="IU44" s="2"/>
      <c r="IV44" s="2"/>
    </row>
    <row r="45" spans="1:256" s="1" customFormat="1" ht="13.5">
      <c r="A45" s="60"/>
      <c r="IJ45" s="2"/>
      <c r="IK45" s="2"/>
      <c r="IL45" s="2"/>
      <c r="IM45" s="2"/>
      <c r="IN45" s="2"/>
      <c r="IO45" s="2"/>
      <c r="IP45" s="2"/>
      <c r="IQ45" s="2"/>
      <c r="IR45" s="2"/>
      <c r="IS45" s="2"/>
      <c r="IT45" s="2"/>
      <c r="IU45" s="2"/>
      <c r="IV45" s="2"/>
    </row>
    <row r="46" spans="1:256" s="1" customFormat="1" ht="13.5">
      <c r="A46" s="60"/>
      <c r="IJ46" s="2"/>
      <c r="IK46" s="2"/>
      <c r="IL46" s="2"/>
      <c r="IM46" s="2"/>
      <c r="IN46" s="2"/>
      <c r="IO46" s="2"/>
      <c r="IP46" s="2"/>
      <c r="IQ46" s="2"/>
      <c r="IR46" s="2"/>
      <c r="IS46" s="2"/>
      <c r="IT46" s="2"/>
      <c r="IU46" s="2"/>
      <c r="IV46" s="2"/>
    </row>
    <row r="47" spans="1:256" s="1" customFormat="1" ht="13.5">
      <c r="A47" s="60"/>
      <c r="IJ47" s="2"/>
      <c r="IK47" s="2"/>
      <c r="IL47" s="2"/>
      <c r="IM47" s="2"/>
      <c r="IN47" s="2"/>
      <c r="IO47" s="2"/>
      <c r="IP47" s="2"/>
      <c r="IQ47" s="2"/>
      <c r="IR47" s="2"/>
      <c r="IS47" s="2"/>
      <c r="IT47" s="2"/>
      <c r="IU47" s="2"/>
      <c r="IV47" s="2"/>
    </row>
    <row r="48" spans="1:256" s="1" customFormat="1" ht="13.5">
      <c r="A48" s="60"/>
      <c r="IJ48" s="2"/>
      <c r="IK48" s="2"/>
      <c r="IL48" s="2"/>
      <c r="IM48" s="2"/>
      <c r="IN48" s="2"/>
      <c r="IO48" s="2"/>
      <c r="IP48" s="2"/>
      <c r="IQ48" s="2"/>
      <c r="IR48" s="2"/>
      <c r="IS48" s="2"/>
      <c r="IT48" s="2"/>
      <c r="IU48" s="2"/>
      <c r="IV48" s="2"/>
    </row>
    <row r="49" spans="1:256" s="1" customFormat="1" ht="13.5">
      <c r="A49" s="60"/>
      <c r="IJ49" s="2"/>
      <c r="IK49" s="2"/>
      <c r="IL49" s="2"/>
      <c r="IM49" s="2"/>
      <c r="IN49" s="2"/>
      <c r="IO49" s="2"/>
      <c r="IP49" s="2"/>
      <c r="IQ49" s="2"/>
      <c r="IR49" s="2"/>
      <c r="IS49" s="2"/>
      <c r="IT49" s="2"/>
      <c r="IU49" s="2"/>
      <c r="IV49" s="2"/>
    </row>
    <row r="50" spans="1:256" s="1" customFormat="1" ht="13.5">
      <c r="A50" s="60"/>
      <c r="IJ50" s="2"/>
      <c r="IK50" s="2"/>
      <c r="IL50" s="2"/>
      <c r="IM50" s="2"/>
      <c r="IN50" s="2"/>
      <c r="IO50" s="2"/>
      <c r="IP50" s="2"/>
      <c r="IQ50" s="2"/>
      <c r="IR50" s="2"/>
      <c r="IS50" s="2"/>
      <c r="IT50" s="2"/>
      <c r="IU50" s="2"/>
      <c r="IV50" s="2"/>
    </row>
    <row r="51" spans="1:256" s="1" customFormat="1" ht="13.5">
      <c r="A51" s="60"/>
      <c r="IJ51" s="2"/>
      <c r="IK51" s="2"/>
      <c r="IL51" s="2"/>
      <c r="IM51" s="2"/>
      <c r="IN51" s="2"/>
      <c r="IO51" s="2"/>
      <c r="IP51" s="2"/>
      <c r="IQ51" s="2"/>
      <c r="IR51" s="2"/>
      <c r="IS51" s="2"/>
      <c r="IT51" s="2"/>
      <c r="IU51" s="2"/>
      <c r="IV51" s="2"/>
    </row>
    <row r="52" spans="1:256" s="1" customFormat="1" ht="13.5">
      <c r="A52" s="60"/>
      <c r="IJ52" s="2"/>
      <c r="IK52" s="2"/>
      <c r="IL52" s="2"/>
      <c r="IM52" s="2"/>
      <c r="IN52" s="2"/>
      <c r="IO52" s="2"/>
      <c r="IP52" s="2"/>
      <c r="IQ52" s="2"/>
      <c r="IR52" s="2"/>
      <c r="IS52" s="2"/>
      <c r="IT52" s="2"/>
      <c r="IU52" s="2"/>
      <c r="IV52" s="2"/>
    </row>
    <row r="53" spans="1:256" s="1" customFormat="1" ht="13.5">
      <c r="A53" s="60"/>
      <c r="IJ53" s="2"/>
      <c r="IK53" s="2"/>
      <c r="IL53" s="2"/>
      <c r="IM53" s="2"/>
      <c r="IN53" s="2"/>
      <c r="IO53" s="2"/>
      <c r="IP53" s="2"/>
      <c r="IQ53" s="2"/>
      <c r="IR53" s="2"/>
      <c r="IS53" s="2"/>
      <c r="IT53" s="2"/>
      <c r="IU53" s="2"/>
      <c r="IV53" s="2"/>
    </row>
    <row r="54" spans="1:256" s="1" customFormat="1" ht="13.5">
      <c r="A54" s="60"/>
      <c r="IJ54" s="2"/>
      <c r="IK54" s="2"/>
      <c r="IL54" s="2"/>
      <c r="IM54" s="2"/>
      <c r="IN54" s="2"/>
      <c r="IO54" s="2"/>
      <c r="IP54" s="2"/>
      <c r="IQ54" s="2"/>
      <c r="IR54" s="2"/>
      <c r="IS54" s="2"/>
      <c r="IT54" s="2"/>
      <c r="IU54" s="2"/>
      <c r="IV54" s="2"/>
    </row>
    <row r="55" spans="1:256" s="1" customFormat="1" ht="13.5">
      <c r="A55" s="60"/>
      <c r="IJ55" s="2"/>
      <c r="IK55" s="2"/>
      <c r="IL55" s="2"/>
      <c r="IM55" s="2"/>
      <c r="IN55" s="2"/>
      <c r="IO55" s="2"/>
      <c r="IP55" s="2"/>
      <c r="IQ55" s="2"/>
      <c r="IR55" s="2"/>
      <c r="IS55" s="2"/>
      <c r="IT55" s="2"/>
      <c r="IU55" s="2"/>
      <c r="IV55" s="2"/>
    </row>
    <row r="56" spans="1:256" s="1" customFormat="1" ht="13.5">
      <c r="A56" s="60"/>
      <c r="IJ56" s="2"/>
      <c r="IK56" s="2"/>
      <c r="IL56" s="2"/>
      <c r="IM56" s="2"/>
      <c r="IN56" s="2"/>
      <c r="IO56" s="2"/>
      <c r="IP56" s="2"/>
      <c r="IQ56" s="2"/>
      <c r="IR56" s="2"/>
      <c r="IS56" s="2"/>
      <c r="IT56" s="2"/>
      <c r="IU56" s="2"/>
      <c r="IV56" s="2"/>
    </row>
    <row r="57" spans="1:256" s="1" customFormat="1" ht="13.5">
      <c r="A57" s="60"/>
      <c r="IJ57" s="2"/>
      <c r="IK57" s="2"/>
      <c r="IL57" s="2"/>
      <c r="IM57" s="2"/>
      <c r="IN57" s="2"/>
      <c r="IO57" s="2"/>
      <c r="IP57" s="2"/>
      <c r="IQ57" s="2"/>
      <c r="IR57" s="2"/>
      <c r="IS57" s="2"/>
      <c r="IT57" s="2"/>
      <c r="IU57" s="2"/>
      <c r="IV57" s="2"/>
    </row>
    <row r="58" spans="1:256" s="1" customFormat="1" ht="13.5">
      <c r="A58" s="60"/>
      <c r="IJ58" s="2"/>
      <c r="IK58" s="2"/>
      <c r="IL58" s="2"/>
      <c r="IM58" s="2"/>
      <c r="IN58" s="2"/>
      <c r="IO58" s="2"/>
      <c r="IP58" s="2"/>
      <c r="IQ58" s="2"/>
      <c r="IR58" s="2"/>
      <c r="IS58" s="2"/>
      <c r="IT58" s="2"/>
      <c r="IU58" s="2"/>
      <c r="IV58" s="2"/>
    </row>
  </sheetData>
  <sheetProtection/>
  <mergeCells count="27">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36"/>
    <mergeCell ref="B11:B32"/>
    <mergeCell ref="B33:B34"/>
    <mergeCell ref="B35:B36"/>
    <mergeCell ref="C11:C18"/>
    <mergeCell ref="C19:C24"/>
    <mergeCell ref="C25:C26"/>
    <mergeCell ref="C27:C32"/>
    <mergeCell ref="C33:C34"/>
    <mergeCell ref="C35:C36"/>
    <mergeCell ref="A5:B8"/>
  </mergeCells>
  <printOptions horizontalCentered="1"/>
  <pageMargins left="0.2361111111111111" right="0.19652777777777777" top="0.5111111111111111" bottom="0.38958333333333334" header="0.5111111111111111" footer="0.5111111111111111"/>
  <pageSetup horizontalDpi="600" verticalDpi="600" orientation="portrait" paperSize="9" scale="80"/>
</worksheet>
</file>

<file path=xl/worksheets/sheet13.xml><?xml version="1.0" encoding="utf-8"?>
<worksheet xmlns="http://schemas.openxmlformats.org/spreadsheetml/2006/main" xmlns:r="http://schemas.openxmlformats.org/officeDocument/2006/relationships">
  <dimension ref="A1:IH42"/>
  <sheetViews>
    <sheetView workbookViewId="0" topLeftCell="A1">
      <selection activeCell="A2" sqref="A2:H2"/>
    </sheetView>
  </sheetViews>
  <sheetFormatPr defaultColWidth="12" defaultRowHeight="12.75"/>
  <cols>
    <col min="1" max="1" width="14" style="1" customWidth="1"/>
    <col min="2" max="2" width="13.16015625" style="1" customWidth="1"/>
    <col min="3" max="3" width="19.16015625" style="1" customWidth="1"/>
    <col min="4" max="4" width="15.5" style="1" customWidth="1"/>
    <col min="5" max="5" width="10.66015625" style="1" customWidth="1"/>
    <col min="6" max="6" width="18.66015625" style="1" customWidth="1"/>
    <col min="7" max="7" width="14.16015625" style="1" customWidth="1"/>
    <col min="8" max="8" width="20.33203125" style="1" customWidth="1"/>
    <col min="9" max="242" width="12" style="1" customWidth="1"/>
    <col min="243" max="16384" width="12" style="2" customWidth="1"/>
  </cols>
  <sheetData>
    <row r="1" spans="1:242" s="2" customFormat="1" ht="13.5">
      <c r="A1" s="6" t="s">
        <v>461</v>
      </c>
      <c r="B1" s="7"/>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row>
    <row r="2" spans="1:8" s="2" customFormat="1" ht="42" customHeight="1">
      <c r="A2" s="8" t="s">
        <v>462</v>
      </c>
      <c r="B2" s="9"/>
      <c r="C2" s="9"/>
      <c r="D2" s="9"/>
      <c r="E2" s="9"/>
      <c r="F2" s="9"/>
      <c r="G2" s="9"/>
      <c r="H2" s="9"/>
    </row>
    <row r="3" spans="1:242" s="3" customFormat="1" ht="21" customHeight="1">
      <c r="A3" s="10" t="s">
        <v>205</v>
      </c>
      <c r="B3" s="11"/>
      <c r="C3" s="11" t="s">
        <v>574</v>
      </c>
      <c r="D3" s="11"/>
      <c r="E3" s="11"/>
      <c r="F3" s="11"/>
      <c r="G3" s="11"/>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row>
    <row r="4" spans="1:242" s="3" customFormat="1" ht="27.75">
      <c r="A4" s="13" t="s">
        <v>463</v>
      </c>
      <c r="B4" s="14"/>
      <c r="C4" s="14" t="s">
        <v>319</v>
      </c>
      <c r="D4" s="14" t="s">
        <v>464</v>
      </c>
      <c r="E4" s="14" t="s">
        <v>465</v>
      </c>
      <c r="F4" s="14"/>
      <c r="G4" s="14"/>
      <c r="H4" s="1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row>
    <row r="5" spans="1:242" s="3" customFormat="1" ht="21" customHeight="1">
      <c r="A5" s="16" t="s">
        <v>466</v>
      </c>
      <c r="B5" s="17"/>
      <c r="C5" s="18" t="s">
        <v>7</v>
      </c>
      <c r="D5" s="19"/>
      <c r="E5" s="19"/>
      <c r="F5" s="20" t="s">
        <v>8</v>
      </c>
      <c r="G5" s="19"/>
      <c r="H5" s="2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row>
    <row r="6" spans="1:242" s="4" customFormat="1" ht="21" customHeight="1">
      <c r="A6" s="16"/>
      <c r="B6" s="17"/>
      <c r="C6" s="22" t="s">
        <v>467</v>
      </c>
      <c r="D6" s="23"/>
      <c r="E6" s="24"/>
      <c r="F6" s="25"/>
      <c r="G6" s="24"/>
      <c r="H6" s="2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row>
    <row r="7" spans="1:242" s="3" customFormat="1" ht="21" customHeight="1">
      <c r="A7" s="16"/>
      <c r="B7" s="17"/>
      <c r="C7" s="22" t="s">
        <v>468</v>
      </c>
      <c r="D7" s="23">
        <v>800</v>
      </c>
      <c r="E7" s="24"/>
      <c r="F7" s="25">
        <v>550</v>
      </c>
      <c r="G7" s="24"/>
      <c r="H7" s="2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row>
    <row r="8" spans="1:242" s="3" customFormat="1" ht="21" customHeight="1">
      <c r="A8" s="16"/>
      <c r="B8" s="17"/>
      <c r="C8" s="98" t="s">
        <v>469</v>
      </c>
      <c r="D8" s="99">
        <v>800</v>
      </c>
      <c r="E8" s="100"/>
      <c r="F8" s="101">
        <v>550</v>
      </c>
      <c r="G8" s="100"/>
      <c r="H8" s="102"/>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row>
    <row r="9" spans="1:242" s="5" customFormat="1" ht="45.75" customHeight="1">
      <c r="A9" s="10" t="s">
        <v>470</v>
      </c>
      <c r="B9" s="11"/>
      <c r="C9" s="103" t="s">
        <v>575</v>
      </c>
      <c r="D9" s="104"/>
      <c r="E9" s="104"/>
      <c r="F9" s="105" t="s">
        <v>576</v>
      </c>
      <c r="G9" s="106"/>
      <c r="H9" s="107"/>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row>
    <row r="10" spans="1:242" s="5" customFormat="1" ht="21" customHeight="1">
      <c r="A10" s="36" t="s">
        <v>327</v>
      </c>
      <c r="B10" s="37" t="s">
        <v>328</v>
      </c>
      <c r="C10" s="37" t="s">
        <v>329</v>
      </c>
      <c r="D10" s="37" t="s">
        <v>330</v>
      </c>
      <c r="E10" s="38" t="s">
        <v>331</v>
      </c>
      <c r="F10" s="64" t="s">
        <v>330</v>
      </c>
      <c r="G10" s="65" t="s">
        <v>331</v>
      </c>
      <c r="H10" s="66"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row>
    <row r="11" spans="1:242" s="5" customFormat="1" ht="21" customHeight="1">
      <c r="A11" s="36"/>
      <c r="B11" s="41" t="s">
        <v>333</v>
      </c>
      <c r="C11" s="108" t="s">
        <v>334</v>
      </c>
      <c r="D11" s="109" t="s">
        <v>577</v>
      </c>
      <c r="E11" s="109" t="s">
        <v>578</v>
      </c>
      <c r="F11" s="90" t="s">
        <v>577</v>
      </c>
      <c r="G11" s="109" t="s">
        <v>578</v>
      </c>
      <c r="H11" s="4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row>
    <row r="12" spans="1:242" s="5" customFormat="1" ht="24" customHeight="1">
      <c r="A12" s="36"/>
      <c r="B12" s="41"/>
      <c r="C12" s="110"/>
      <c r="D12" s="109"/>
      <c r="E12" s="109"/>
      <c r="F12" s="90" t="s">
        <v>579</v>
      </c>
      <c r="G12" s="109" t="s">
        <v>580</v>
      </c>
      <c r="H12" s="4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row>
    <row r="13" spans="1:242" s="5" customFormat="1" ht="21" customHeight="1">
      <c r="A13" s="36"/>
      <c r="B13" s="41"/>
      <c r="C13" s="111"/>
      <c r="D13" s="109"/>
      <c r="E13" s="109"/>
      <c r="F13" s="90" t="s">
        <v>581</v>
      </c>
      <c r="G13" s="109" t="s">
        <v>582</v>
      </c>
      <c r="H13" s="4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row>
    <row r="14" spans="1:242" s="5" customFormat="1" ht="24.75" customHeight="1">
      <c r="A14" s="36"/>
      <c r="B14" s="41"/>
      <c r="C14" s="30" t="s">
        <v>375</v>
      </c>
      <c r="D14" s="109" t="s">
        <v>583</v>
      </c>
      <c r="E14" s="109" t="s">
        <v>584</v>
      </c>
      <c r="F14" s="90" t="s">
        <v>585</v>
      </c>
      <c r="G14" s="109" t="s">
        <v>586</v>
      </c>
      <c r="H14" s="4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row>
    <row r="15" spans="1:242" s="5" customFormat="1" ht="21" customHeight="1">
      <c r="A15" s="36"/>
      <c r="B15" s="41"/>
      <c r="C15" s="30" t="s">
        <v>404</v>
      </c>
      <c r="D15" s="109" t="s">
        <v>587</v>
      </c>
      <c r="E15" s="109" t="s">
        <v>588</v>
      </c>
      <c r="F15" s="90" t="s">
        <v>589</v>
      </c>
      <c r="G15" s="112" t="s">
        <v>588</v>
      </c>
      <c r="H15" s="92"/>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row>
    <row r="16" spans="1:8" s="6" customFormat="1" ht="27">
      <c r="A16" s="36"/>
      <c r="B16" s="41"/>
      <c r="C16" s="30" t="s">
        <v>407</v>
      </c>
      <c r="D16" s="109" t="s">
        <v>473</v>
      </c>
      <c r="E16" s="109">
        <f>100%</f>
        <v>1</v>
      </c>
      <c r="F16" s="90" t="s">
        <v>473</v>
      </c>
      <c r="G16" s="71" t="s">
        <v>499</v>
      </c>
      <c r="H16" s="94"/>
    </row>
    <row r="17" spans="1:242" s="5" customFormat="1" ht="21" customHeight="1">
      <c r="A17" s="36"/>
      <c r="B17" s="41"/>
      <c r="C17" s="30"/>
      <c r="D17" s="109" t="s">
        <v>590</v>
      </c>
      <c r="E17" s="109" t="s">
        <v>591</v>
      </c>
      <c r="F17" s="90" t="s">
        <v>592</v>
      </c>
      <c r="G17" s="69" t="s">
        <v>593</v>
      </c>
      <c r="H17" s="11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s="5" customFormat="1" ht="30" customHeight="1">
      <c r="A18" s="36"/>
      <c r="B18" s="41" t="s">
        <v>425</v>
      </c>
      <c r="C18" s="30" t="s">
        <v>429</v>
      </c>
      <c r="D18" s="109" t="s">
        <v>594</v>
      </c>
      <c r="E18" s="109" t="s">
        <v>595</v>
      </c>
      <c r="F18" s="90" t="s">
        <v>596</v>
      </c>
      <c r="G18" s="114" t="s">
        <v>597</v>
      </c>
      <c r="H18" s="1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1:242" s="5" customFormat="1" ht="24.75" customHeight="1">
      <c r="A19" s="36"/>
      <c r="B19" s="41"/>
      <c r="C19" s="30"/>
      <c r="D19" s="42" t="s">
        <v>598</v>
      </c>
      <c r="E19" s="38"/>
      <c r="F19" s="90" t="s">
        <v>571</v>
      </c>
      <c r="G19" s="90" t="s">
        <v>377</v>
      </c>
      <c r="H19" s="50"/>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row>
    <row r="20" spans="1:242" s="5" customFormat="1" ht="30.75" customHeight="1">
      <c r="A20" s="52"/>
      <c r="B20" s="53" t="s">
        <v>457</v>
      </c>
      <c r="C20" s="14" t="s">
        <v>458</v>
      </c>
      <c r="D20" s="116" t="s">
        <v>599</v>
      </c>
      <c r="E20" s="116" t="s">
        <v>600</v>
      </c>
      <c r="F20" s="96" t="s">
        <v>458</v>
      </c>
      <c r="G20" s="116" t="s">
        <v>460</v>
      </c>
      <c r="H20" s="58"/>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row>
    <row r="21" spans="1:242" s="5" customFormat="1" ht="21" customHeight="1">
      <c r="A21" s="59"/>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row>
    <row r="22" spans="1:242" s="2" customFormat="1" ht="13.5">
      <c r="A22" s="6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row>
    <row r="23" spans="1:242" s="2" customFormat="1" ht="13.5">
      <c r="A23" s="6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row>
    <row r="24" spans="1:242" s="2" customFormat="1" ht="13.5">
      <c r="A24" s="60"/>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row>
    <row r="25" spans="1:242" s="2" customFormat="1" ht="13.5">
      <c r="A25" s="6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row>
    <row r="26" spans="1:242" s="2" customFormat="1" ht="13.5">
      <c r="A26" s="6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row>
    <row r="27" spans="1:242" s="2" customFormat="1" ht="13.5">
      <c r="A27" s="60"/>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row>
    <row r="28" spans="1:242" s="2" customFormat="1" ht="13.5">
      <c r="A28" s="60"/>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row>
    <row r="29" spans="1:242" s="2" customFormat="1" ht="13.5">
      <c r="A29" s="60"/>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row>
    <row r="30" spans="1:242" s="2" customFormat="1" ht="13.5">
      <c r="A30" s="60"/>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row>
    <row r="31" spans="1:242" s="2" customFormat="1" ht="13.5">
      <c r="A31" s="60"/>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row>
    <row r="32" spans="1:242" s="2" customFormat="1" ht="13.5">
      <c r="A32" s="60"/>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row>
    <row r="33" spans="1:242" s="2" customFormat="1" ht="13.5">
      <c r="A33" s="60"/>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row>
    <row r="34" spans="1:242" s="2" customFormat="1" ht="13.5">
      <c r="A34" s="60"/>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row>
    <row r="35" spans="1:242" s="2" customFormat="1" ht="13.5">
      <c r="A35" s="6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row>
    <row r="36" spans="1:242" s="2" customFormat="1" ht="13.5">
      <c r="A36" s="60"/>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row>
    <row r="37" spans="1:242" s="2" customFormat="1" ht="13.5">
      <c r="A37" s="60"/>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row>
    <row r="38" spans="1:242" s="2" customFormat="1" ht="13.5">
      <c r="A38" s="60"/>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row>
    <row r="39" spans="1:242" s="2" customFormat="1" ht="13.5">
      <c r="A39" s="60"/>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row>
    <row r="40" spans="1:242" s="2" customFormat="1" ht="13.5">
      <c r="A40" s="60"/>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row>
    <row r="41" spans="1:242" s="2" customFormat="1" ht="13.5">
      <c r="A41" s="60"/>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row>
    <row r="42" spans="1:242" s="2" customFormat="1" ht="13.5">
      <c r="A42" s="60"/>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row>
  </sheetData>
  <sheetProtection/>
  <mergeCells count="23">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20"/>
    <mergeCell ref="B11:B17"/>
    <mergeCell ref="B18:B19"/>
    <mergeCell ref="C11:C13"/>
    <mergeCell ref="C16:C17"/>
    <mergeCell ref="C18:C19"/>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14.xml><?xml version="1.0" encoding="utf-8"?>
<worksheet xmlns="http://schemas.openxmlformats.org/spreadsheetml/2006/main" xmlns:r="http://schemas.openxmlformats.org/officeDocument/2006/relationships">
  <dimension ref="A1:IV39"/>
  <sheetViews>
    <sheetView workbookViewId="0" topLeftCell="A1">
      <selection activeCell="M10" sqref="M10"/>
    </sheetView>
  </sheetViews>
  <sheetFormatPr defaultColWidth="9" defaultRowHeight="12.75"/>
  <cols>
    <col min="1" max="1" width="11.83203125" style="1" customWidth="1"/>
    <col min="2" max="2" width="9.83203125" style="1" customWidth="1"/>
    <col min="3" max="3" width="19.5" style="1" customWidth="1"/>
    <col min="4" max="4" width="9.66015625" style="1" customWidth="1"/>
    <col min="5" max="5" width="6.66015625" style="1" customWidth="1"/>
    <col min="6" max="6" width="22.83203125" style="1" customWidth="1"/>
    <col min="7" max="7" width="18.66015625" style="1" customWidth="1"/>
    <col min="8" max="9" width="15.33203125" style="1" customWidth="1"/>
    <col min="10" max="243" width="9" style="1" customWidth="1"/>
    <col min="244" max="16384" width="9" style="2" customWidth="1"/>
  </cols>
  <sheetData>
    <row r="1" spans="1:256" s="1" customFormat="1" ht="13.5">
      <c r="A1" s="6" t="s">
        <v>461</v>
      </c>
      <c r="B1" s="7"/>
      <c r="IJ1" s="2"/>
      <c r="IK1" s="2"/>
      <c r="IL1" s="2"/>
      <c r="IM1" s="2"/>
      <c r="IN1" s="2"/>
      <c r="IO1" s="2"/>
      <c r="IP1" s="2"/>
      <c r="IQ1" s="2"/>
      <c r="IR1" s="2"/>
      <c r="IS1" s="2"/>
      <c r="IT1" s="2"/>
      <c r="IU1" s="2"/>
      <c r="IV1" s="2"/>
    </row>
    <row r="2" spans="1:8" s="2" customFormat="1" ht="42" customHeight="1">
      <c r="A2" s="8" t="s">
        <v>462</v>
      </c>
      <c r="B2" s="9"/>
      <c r="C2" s="9"/>
      <c r="D2" s="9"/>
      <c r="E2" s="9"/>
      <c r="F2" s="9"/>
      <c r="G2" s="9"/>
      <c r="H2" s="9"/>
    </row>
    <row r="3" spans="1:243" s="3" customFormat="1" ht="21" customHeight="1">
      <c r="A3" s="10" t="s">
        <v>205</v>
      </c>
      <c r="B3" s="11"/>
      <c r="C3" s="11" t="s">
        <v>415</v>
      </c>
      <c r="D3" s="11"/>
      <c r="E3" s="11"/>
      <c r="F3" s="11"/>
      <c r="G3" s="11"/>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s="3" customFormat="1" ht="21" customHeight="1">
      <c r="A4" s="13" t="s">
        <v>463</v>
      </c>
      <c r="B4" s="14"/>
      <c r="C4" s="14" t="s">
        <v>319</v>
      </c>
      <c r="D4" s="14" t="s">
        <v>464</v>
      </c>
      <c r="E4" s="14" t="s">
        <v>465</v>
      </c>
      <c r="F4" s="14"/>
      <c r="G4" s="14"/>
      <c r="H4" s="1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43" s="3" customFormat="1" ht="21" customHeight="1">
      <c r="A5" s="80" t="s">
        <v>466</v>
      </c>
      <c r="B5" s="81"/>
      <c r="C5" s="82" t="s">
        <v>7</v>
      </c>
      <c r="D5" s="83"/>
      <c r="E5" s="83"/>
      <c r="F5" s="84" t="s">
        <v>8</v>
      </c>
      <c r="G5" s="83"/>
      <c r="H5" s="8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43" s="4" customFormat="1" ht="21" customHeight="1">
      <c r="A6" s="16"/>
      <c r="B6" s="17"/>
      <c r="C6" s="22" t="s">
        <v>467</v>
      </c>
      <c r="D6" s="23"/>
      <c r="E6" s="24"/>
      <c r="F6" s="25">
        <v>2.46</v>
      </c>
      <c r="G6" s="24"/>
      <c r="H6" s="2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row>
    <row r="7" spans="1:243" s="3" customFormat="1" ht="21" customHeight="1">
      <c r="A7" s="16"/>
      <c r="B7" s="17"/>
      <c r="C7" s="22" t="s">
        <v>468</v>
      </c>
      <c r="D7" s="23"/>
      <c r="E7" s="24"/>
      <c r="F7" s="25">
        <v>2.46</v>
      </c>
      <c r="G7" s="24"/>
      <c r="H7" s="2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row>
    <row r="8" spans="1:243" s="3" customFormat="1" ht="21" customHeight="1">
      <c r="A8" s="27"/>
      <c r="B8" s="28"/>
      <c r="C8" s="22" t="s">
        <v>469</v>
      </c>
      <c r="D8" s="23"/>
      <c r="E8" s="24"/>
      <c r="F8" s="25"/>
      <c r="G8" s="24"/>
      <c r="H8" s="2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row>
    <row r="9" spans="1:243" s="5" customFormat="1" ht="40.5" customHeight="1">
      <c r="A9" s="29" t="s">
        <v>470</v>
      </c>
      <c r="B9" s="30"/>
      <c r="C9" s="86"/>
      <c r="D9" s="34"/>
      <c r="E9" s="34"/>
      <c r="F9" s="87" t="s">
        <v>601</v>
      </c>
      <c r="G9" s="88"/>
      <c r="H9" s="89"/>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row>
    <row r="10" spans="1:243" s="5" customFormat="1" ht="21" customHeight="1">
      <c r="A10" s="36" t="s">
        <v>327</v>
      </c>
      <c r="B10" s="37" t="s">
        <v>328</v>
      </c>
      <c r="C10" s="37" t="s">
        <v>329</v>
      </c>
      <c r="D10" s="37" t="s">
        <v>330</v>
      </c>
      <c r="E10" s="38" t="s">
        <v>331</v>
      </c>
      <c r="F10" s="64" t="s">
        <v>330</v>
      </c>
      <c r="G10" s="65" t="s">
        <v>331</v>
      </c>
      <c r="H10" s="66"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row>
    <row r="11" spans="1:243" s="5" customFormat="1" ht="24" customHeight="1">
      <c r="A11" s="36"/>
      <c r="B11" s="41" t="s">
        <v>333</v>
      </c>
      <c r="C11" s="30" t="s">
        <v>334</v>
      </c>
      <c r="D11" s="42"/>
      <c r="E11" s="43"/>
      <c r="F11" s="90" t="s">
        <v>602</v>
      </c>
      <c r="G11" s="91" t="s">
        <v>603</v>
      </c>
      <c r="H11" s="4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row>
    <row r="12" spans="1:243" s="5" customFormat="1" ht="21" customHeight="1">
      <c r="A12" s="36"/>
      <c r="B12" s="41"/>
      <c r="C12" s="30" t="s">
        <v>375</v>
      </c>
      <c r="D12" s="42"/>
      <c r="E12" s="43"/>
      <c r="F12" s="90" t="s">
        <v>604</v>
      </c>
      <c r="G12" s="91" t="s">
        <v>605</v>
      </c>
      <c r="H12" s="92"/>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row>
    <row r="13" spans="1:243" s="5" customFormat="1" ht="21" customHeight="1">
      <c r="A13" s="36"/>
      <c r="B13" s="41"/>
      <c r="C13" s="30" t="s">
        <v>404</v>
      </c>
      <c r="D13" s="42"/>
      <c r="E13" s="43"/>
      <c r="F13" s="90" t="s">
        <v>606</v>
      </c>
      <c r="G13" s="91" t="s">
        <v>607</v>
      </c>
      <c r="H13" s="4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row>
    <row r="14" spans="1:8" s="6" customFormat="1" ht="24.75" customHeight="1">
      <c r="A14" s="36"/>
      <c r="B14" s="41"/>
      <c r="C14" s="30" t="s">
        <v>407</v>
      </c>
      <c r="D14" s="42"/>
      <c r="E14" s="38"/>
      <c r="F14" s="90" t="s">
        <v>473</v>
      </c>
      <c r="G14" s="93" t="s">
        <v>499</v>
      </c>
      <c r="H14" s="94"/>
    </row>
    <row r="15" spans="1:243" s="5" customFormat="1" ht="21" customHeight="1">
      <c r="A15" s="36"/>
      <c r="B15" s="41" t="s">
        <v>425</v>
      </c>
      <c r="C15" s="30" t="s">
        <v>429</v>
      </c>
      <c r="D15" s="42"/>
      <c r="E15" s="38"/>
      <c r="F15" s="90" t="s">
        <v>608</v>
      </c>
      <c r="G15" s="95" t="s">
        <v>609</v>
      </c>
      <c r="H15" s="50"/>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row>
    <row r="16" spans="1:243" s="5" customFormat="1" ht="27" customHeight="1">
      <c r="A16" s="52"/>
      <c r="B16" s="53" t="s">
        <v>457</v>
      </c>
      <c r="C16" s="14" t="s">
        <v>458</v>
      </c>
      <c r="D16" s="54"/>
      <c r="E16" s="55"/>
      <c r="F16" s="96" t="s">
        <v>610</v>
      </c>
      <c r="G16" s="97" t="s">
        <v>486</v>
      </c>
      <c r="H16" s="58"/>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row>
    <row r="17" spans="1:243" s="5" customFormat="1" ht="21" customHeight="1">
      <c r="A17" s="59"/>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row>
    <row r="18" spans="1:256" s="5" customFormat="1" ht="13.5">
      <c r="A18" s="60"/>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2"/>
      <c r="IK18" s="2"/>
      <c r="IL18" s="2"/>
      <c r="IM18" s="2"/>
      <c r="IN18" s="2"/>
      <c r="IO18" s="2"/>
      <c r="IP18" s="2"/>
      <c r="IQ18" s="2"/>
      <c r="IR18" s="2"/>
      <c r="IS18" s="2"/>
      <c r="IT18" s="2"/>
      <c r="IU18" s="2"/>
      <c r="IV18" s="2"/>
    </row>
    <row r="19" spans="1:256" s="1" customFormat="1" ht="13.5">
      <c r="A19" s="60"/>
      <c r="IJ19" s="2"/>
      <c r="IK19" s="2"/>
      <c r="IL19" s="2"/>
      <c r="IM19" s="2"/>
      <c r="IN19" s="2"/>
      <c r="IO19" s="2"/>
      <c r="IP19" s="2"/>
      <c r="IQ19" s="2"/>
      <c r="IR19" s="2"/>
      <c r="IS19" s="2"/>
      <c r="IT19" s="2"/>
      <c r="IU19" s="2"/>
      <c r="IV19" s="2"/>
    </row>
    <row r="20" spans="1:256" s="1" customFormat="1" ht="13.5">
      <c r="A20" s="60"/>
      <c r="IJ20" s="2"/>
      <c r="IK20" s="2"/>
      <c r="IL20" s="2"/>
      <c r="IM20" s="2"/>
      <c r="IN20" s="2"/>
      <c r="IO20" s="2"/>
      <c r="IP20" s="2"/>
      <c r="IQ20" s="2"/>
      <c r="IR20" s="2"/>
      <c r="IS20" s="2"/>
      <c r="IT20" s="2"/>
      <c r="IU20" s="2"/>
      <c r="IV20" s="2"/>
    </row>
    <row r="21" spans="1:256" s="1" customFormat="1" ht="13.5">
      <c r="A21" s="60"/>
      <c r="IJ21" s="2"/>
      <c r="IK21" s="2"/>
      <c r="IL21" s="2"/>
      <c r="IM21" s="2"/>
      <c r="IN21" s="2"/>
      <c r="IO21" s="2"/>
      <c r="IP21" s="2"/>
      <c r="IQ21" s="2"/>
      <c r="IR21" s="2"/>
      <c r="IS21" s="2"/>
      <c r="IT21" s="2"/>
      <c r="IU21" s="2"/>
      <c r="IV21" s="2"/>
    </row>
    <row r="22" spans="1:256" s="1" customFormat="1" ht="13.5">
      <c r="A22" s="60"/>
      <c r="IJ22" s="2"/>
      <c r="IK22" s="2"/>
      <c r="IL22" s="2"/>
      <c r="IM22" s="2"/>
      <c r="IN22" s="2"/>
      <c r="IO22" s="2"/>
      <c r="IP22" s="2"/>
      <c r="IQ22" s="2"/>
      <c r="IR22" s="2"/>
      <c r="IS22" s="2"/>
      <c r="IT22" s="2"/>
      <c r="IU22" s="2"/>
      <c r="IV22" s="2"/>
    </row>
    <row r="23" spans="1:256" s="1" customFormat="1" ht="13.5">
      <c r="A23" s="60"/>
      <c r="IJ23" s="2"/>
      <c r="IK23" s="2"/>
      <c r="IL23" s="2"/>
      <c r="IM23" s="2"/>
      <c r="IN23" s="2"/>
      <c r="IO23" s="2"/>
      <c r="IP23" s="2"/>
      <c r="IQ23" s="2"/>
      <c r="IR23" s="2"/>
      <c r="IS23" s="2"/>
      <c r="IT23" s="2"/>
      <c r="IU23" s="2"/>
      <c r="IV23" s="2"/>
    </row>
    <row r="24" spans="1:256" s="1" customFormat="1" ht="13.5">
      <c r="A24" s="60"/>
      <c r="IJ24" s="2"/>
      <c r="IK24" s="2"/>
      <c r="IL24" s="2"/>
      <c r="IM24" s="2"/>
      <c r="IN24" s="2"/>
      <c r="IO24" s="2"/>
      <c r="IP24" s="2"/>
      <c r="IQ24" s="2"/>
      <c r="IR24" s="2"/>
      <c r="IS24" s="2"/>
      <c r="IT24" s="2"/>
      <c r="IU24" s="2"/>
      <c r="IV24" s="2"/>
    </row>
    <row r="25" spans="1:256" s="1" customFormat="1" ht="13.5">
      <c r="A25" s="60"/>
      <c r="IJ25" s="2"/>
      <c r="IK25" s="2"/>
      <c r="IL25" s="2"/>
      <c r="IM25" s="2"/>
      <c r="IN25" s="2"/>
      <c r="IO25" s="2"/>
      <c r="IP25" s="2"/>
      <c r="IQ25" s="2"/>
      <c r="IR25" s="2"/>
      <c r="IS25" s="2"/>
      <c r="IT25" s="2"/>
      <c r="IU25" s="2"/>
      <c r="IV25" s="2"/>
    </row>
    <row r="26" spans="1:256" s="1" customFormat="1" ht="13.5">
      <c r="A26" s="60"/>
      <c r="IJ26" s="2"/>
      <c r="IK26" s="2"/>
      <c r="IL26" s="2"/>
      <c r="IM26" s="2"/>
      <c r="IN26" s="2"/>
      <c r="IO26" s="2"/>
      <c r="IP26" s="2"/>
      <c r="IQ26" s="2"/>
      <c r="IR26" s="2"/>
      <c r="IS26" s="2"/>
      <c r="IT26" s="2"/>
      <c r="IU26" s="2"/>
      <c r="IV26" s="2"/>
    </row>
    <row r="27" spans="1:256" s="1" customFormat="1" ht="13.5">
      <c r="A27" s="60"/>
      <c r="IJ27" s="2"/>
      <c r="IK27" s="2"/>
      <c r="IL27" s="2"/>
      <c r="IM27" s="2"/>
      <c r="IN27" s="2"/>
      <c r="IO27" s="2"/>
      <c r="IP27" s="2"/>
      <c r="IQ27" s="2"/>
      <c r="IR27" s="2"/>
      <c r="IS27" s="2"/>
      <c r="IT27" s="2"/>
      <c r="IU27" s="2"/>
      <c r="IV27" s="2"/>
    </row>
    <row r="28" spans="1:256" s="1" customFormat="1" ht="13.5">
      <c r="A28" s="60"/>
      <c r="IJ28" s="2"/>
      <c r="IK28" s="2"/>
      <c r="IL28" s="2"/>
      <c r="IM28" s="2"/>
      <c r="IN28" s="2"/>
      <c r="IO28" s="2"/>
      <c r="IP28" s="2"/>
      <c r="IQ28" s="2"/>
      <c r="IR28" s="2"/>
      <c r="IS28" s="2"/>
      <c r="IT28" s="2"/>
      <c r="IU28" s="2"/>
      <c r="IV28" s="2"/>
    </row>
    <row r="29" spans="1:256" s="1" customFormat="1" ht="13.5">
      <c r="A29" s="60"/>
      <c r="IJ29" s="2"/>
      <c r="IK29" s="2"/>
      <c r="IL29" s="2"/>
      <c r="IM29" s="2"/>
      <c r="IN29" s="2"/>
      <c r="IO29" s="2"/>
      <c r="IP29" s="2"/>
      <c r="IQ29" s="2"/>
      <c r="IR29" s="2"/>
      <c r="IS29" s="2"/>
      <c r="IT29" s="2"/>
      <c r="IU29" s="2"/>
      <c r="IV29" s="2"/>
    </row>
    <row r="30" spans="1:256" s="1" customFormat="1" ht="13.5">
      <c r="A30" s="60"/>
      <c r="IJ30" s="2"/>
      <c r="IK30" s="2"/>
      <c r="IL30" s="2"/>
      <c r="IM30" s="2"/>
      <c r="IN30" s="2"/>
      <c r="IO30" s="2"/>
      <c r="IP30" s="2"/>
      <c r="IQ30" s="2"/>
      <c r="IR30" s="2"/>
      <c r="IS30" s="2"/>
      <c r="IT30" s="2"/>
      <c r="IU30" s="2"/>
      <c r="IV30" s="2"/>
    </row>
    <row r="31" spans="1:256" s="1" customFormat="1" ht="13.5">
      <c r="A31" s="60"/>
      <c r="IJ31" s="2"/>
      <c r="IK31" s="2"/>
      <c r="IL31" s="2"/>
      <c r="IM31" s="2"/>
      <c r="IN31" s="2"/>
      <c r="IO31" s="2"/>
      <c r="IP31" s="2"/>
      <c r="IQ31" s="2"/>
      <c r="IR31" s="2"/>
      <c r="IS31" s="2"/>
      <c r="IT31" s="2"/>
      <c r="IU31" s="2"/>
      <c r="IV31" s="2"/>
    </row>
    <row r="32" spans="1:256" s="1" customFormat="1" ht="13.5">
      <c r="A32" s="60"/>
      <c r="IJ32" s="2"/>
      <c r="IK32" s="2"/>
      <c r="IL32" s="2"/>
      <c r="IM32" s="2"/>
      <c r="IN32" s="2"/>
      <c r="IO32" s="2"/>
      <c r="IP32" s="2"/>
      <c r="IQ32" s="2"/>
      <c r="IR32" s="2"/>
      <c r="IS32" s="2"/>
      <c r="IT32" s="2"/>
      <c r="IU32" s="2"/>
      <c r="IV32" s="2"/>
    </row>
    <row r="33" spans="1:256" s="1" customFormat="1" ht="13.5">
      <c r="A33" s="60"/>
      <c r="IJ33" s="2"/>
      <c r="IK33" s="2"/>
      <c r="IL33" s="2"/>
      <c r="IM33" s="2"/>
      <c r="IN33" s="2"/>
      <c r="IO33" s="2"/>
      <c r="IP33" s="2"/>
      <c r="IQ33" s="2"/>
      <c r="IR33" s="2"/>
      <c r="IS33" s="2"/>
      <c r="IT33" s="2"/>
      <c r="IU33" s="2"/>
      <c r="IV33" s="2"/>
    </row>
    <row r="34" spans="1:256" s="1" customFormat="1" ht="13.5">
      <c r="A34" s="60"/>
      <c r="IJ34" s="2"/>
      <c r="IK34" s="2"/>
      <c r="IL34" s="2"/>
      <c r="IM34" s="2"/>
      <c r="IN34" s="2"/>
      <c r="IO34" s="2"/>
      <c r="IP34" s="2"/>
      <c r="IQ34" s="2"/>
      <c r="IR34" s="2"/>
      <c r="IS34" s="2"/>
      <c r="IT34" s="2"/>
      <c r="IU34" s="2"/>
      <c r="IV34" s="2"/>
    </row>
    <row r="35" spans="1:256" s="1" customFormat="1" ht="13.5">
      <c r="A35" s="60"/>
      <c r="IJ35" s="2"/>
      <c r="IK35" s="2"/>
      <c r="IL35" s="2"/>
      <c r="IM35" s="2"/>
      <c r="IN35" s="2"/>
      <c r="IO35" s="2"/>
      <c r="IP35" s="2"/>
      <c r="IQ35" s="2"/>
      <c r="IR35" s="2"/>
      <c r="IS35" s="2"/>
      <c r="IT35" s="2"/>
      <c r="IU35" s="2"/>
      <c r="IV35" s="2"/>
    </row>
    <row r="36" spans="1:256" s="1" customFormat="1" ht="13.5">
      <c r="A36" s="60"/>
      <c r="IJ36" s="2"/>
      <c r="IK36" s="2"/>
      <c r="IL36" s="2"/>
      <c r="IM36" s="2"/>
      <c r="IN36" s="2"/>
      <c r="IO36" s="2"/>
      <c r="IP36" s="2"/>
      <c r="IQ36" s="2"/>
      <c r="IR36" s="2"/>
      <c r="IS36" s="2"/>
      <c r="IT36" s="2"/>
      <c r="IU36" s="2"/>
      <c r="IV36" s="2"/>
    </row>
    <row r="37" spans="1:256" s="1" customFormat="1" ht="13.5">
      <c r="A37" s="60"/>
      <c r="IJ37" s="2"/>
      <c r="IK37" s="2"/>
      <c r="IL37" s="2"/>
      <c r="IM37" s="2"/>
      <c r="IN37" s="2"/>
      <c r="IO37" s="2"/>
      <c r="IP37" s="2"/>
      <c r="IQ37" s="2"/>
      <c r="IR37" s="2"/>
      <c r="IS37" s="2"/>
      <c r="IT37" s="2"/>
      <c r="IU37" s="2"/>
      <c r="IV37" s="2"/>
    </row>
    <row r="38" spans="1:256" s="1" customFormat="1" ht="13.5">
      <c r="A38" s="60"/>
      <c r="IJ38" s="2"/>
      <c r="IK38" s="2"/>
      <c r="IL38" s="2"/>
      <c r="IM38" s="2"/>
      <c r="IN38" s="2"/>
      <c r="IO38" s="2"/>
      <c r="IP38" s="2"/>
      <c r="IQ38" s="2"/>
      <c r="IR38" s="2"/>
      <c r="IS38" s="2"/>
      <c r="IT38" s="2"/>
      <c r="IU38" s="2"/>
      <c r="IV38" s="2"/>
    </row>
    <row r="39" spans="244:256" s="1" customFormat="1" ht="13.5">
      <c r="IJ39" s="2"/>
      <c r="IK39" s="2"/>
      <c r="IL39" s="2"/>
      <c r="IM39" s="2"/>
      <c r="IN39" s="2"/>
      <c r="IO39" s="2"/>
      <c r="IP39" s="2"/>
      <c r="IQ39" s="2"/>
      <c r="IR39" s="2"/>
      <c r="IS39" s="2"/>
      <c r="IT39" s="2"/>
      <c r="IU39" s="2"/>
      <c r="IV39" s="2"/>
    </row>
  </sheetData>
  <sheetProtection/>
  <mergeCells count="19">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16"/>
    <mergeCell ref="B11:B14"/>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IV42"/>
  <sheetViews>
    <sheetView workbookViewId="0" topLeftCell="A4">
      <selection activeCell="J21" sqref="J21"/>
    </sheetView>
  </sheetViews>
  <sheetFormatPr defaultColWidth="9" defaultRowHeight="12.75"/>
  <cols>
    <col min="1" max="2" width="9.83203125" style="1" customWidth="1"/>
    <col min="3" max="3" width="19.5" style="1" customWidth="1"/>
    <col min="4" max="4" width="11.66015625" style="1" customWidth="1"/>
    <col min="5" max="5" width="5.5" style="1" customWidth="1"/>
    <col min="6" max="6" width="22.33203125" style="1" customWidth="1"/>
    <col min="7" max="7" width="17.83203125" style="1" customWidth="1"/>
    <col min="8" max="8" width="21" style="1" customWidth="1"/>
    <col min="9" max="9" width="29.83203125" style="1" customWidth="1"/>
    <col min="10" max="243" width="9" style="1" customWidth="1"/>
    <col min="244" max="16384" width="9" style="2" customWidth="1"/>
  </cols>
  <sheetData>
    <row r="1" spans="1:256" s="1" customFormat="1" ht="13.5">
      <c r="A1" s="6" t="s">
        <v>461</v>
      </c>
      <c r="B1" s="7"/>
      <c r="IJ1" s="2"/>
      <c r="IK1" s="2"/>
      <c r="IL1" s="2"/>
      <c r="IM1" s="2"/>
      <c r="IN1" s="2"/>
      <c r="IO1" s="2"/>
      <c r="IP1" s="2"/>
      <c r="IQ1" s="2"/>
      <c r="IR1" s="2"/>
      <c r="IS1" s="2"/>
      <c r="IT1" s="2"/>
      <c r="IU1" s="2"/>
      <c r="IV1" s="2"/>
    </row>
    <row r="2" spans="1:8" s="2" customFormat="1" ht="42" customHeight="1">
      <c r="A2" s="8" t="s">
        <v>462</v>
      </c>
      <c r="B2" s="9"/>
      <c r="C2" s="9"/>
      <c r="D2" s="9"/>
      <c r="E2" s="9"/>
      <c r="F2" s="9"/>
      <c r="G2" s="9"/>
      <c r="H2" s="9"/>
    </row>
    <row r="3" spans="1:243" s="3" customFormat="1" ht="21" customHeight="1">
      <c r="A3" s="10" t="s">
        <v>205</v>
      </c>
      <c r="B3" s="11"/>
      <c r="C3" s="11" t="s">
        <v>611</v>
      </c>
      <c r="D3" s="11"/>
      <c r="E3" s="11"/>
      <c r="F3" s="11"/>
      <c r="G3" s="11"/>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s="3" customFormat="1" ht="21" customHeight="1">
      <c r="A4" s="13" t="s">
        <v>463</v>
      </c>
      <c r="B4" s="14"/>
      <c r="C4" s="14" t="s">
        <v>319</v>
      </c>
      <c r="D4" s="14" t="s">
        <v>464</v>
      </c>
      <c r="E4" s="14" t="s">
        <v>465</v>
      </c>
      <c r="F4" s="14"/>
      <c r="G4" s="14"/>
      <c r="H4" s="1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43" s="3" customFormat="1" ht="21" customHeight="1">
      <c r="A5" s="16" t="s">
        <v>466</v>
      </c>
      <c r="B5" s="17"/>
      <c r="C5" s="18" t="s">
        <v>7</v>
      </c>
      <c r="D5" s="19"/>
      <c r="E5" s="19"/>
      <c r="F5" s="20" t="s">
        <v>8</v>
      </c>
      <c r="G5" s="19"/>
      <c r="H5" s="2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43" s="4" customFormat="1" ht="21" customHeight="1">
      <c r="A6" s="16"/>
      <c r="B6" s="17"/>
      <c r="C6" s="22" t="s">
        <v>467</v>
      </c>
      <c r="D6" s="23"/>
      <c r="E6" s="24"/>
      <c r="F6" s="25">
        <v>117.3</v>
      </c>
      <c r="G6" s="24"/>
      <c r="H6" s="2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row>
    <row r="7" spans="1:243" s="3" customFormat="1" ht="21" customHeight="1">
      <c r="A7" s="16"/>
      <c r="B7" s="17"/>
      <c r="C7" s="22" t="s">
        <v>468</v>
      </c>
      <c r="D7" s="23"/>
      <c r="E7" s="24"/>
      <c r="F7" s="25">
        <v>117.3</v>
      </c>
      <c r="G7" s="24"/>
      <c r="H7" s="2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row>
    <row r="8" spans="1:243" s="3" customFormat="1" ht="21" customHeight="1">
      <c r="A8" s="27"/>
      <c r="B8" s="28"/>
      <c r="C8" s="22" t="s">
        <v>469</v>
      </c>
      <c r="D8" s="23"/>
      <c r="E8" s="24"/>
      <c r="F8" s="25"/>
      <c r="G8" s="24"/>
      <c r="H8" s="2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row>
    <row r="9" spans="1:243" s="5" customFormat="1" ht="48.75" customHeight="1">
      <c r="A9" s="29" t="s">
        <v>470</v>
      </c>
      <c r="B9" s="30"/>
      <c r="C9" s="31"/>
      <c r="D9" s="32"/>
      <c r="E9" s="32"/>
      <c r="F9" s="61" t="s">
        <v>612</v>
      </c>
      <c r="G9" s="62"/>
      <c r="H9" s="6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row>
    <row r="10" spans="1:243" s="5" customFormat="1" ht="21" customHeight="1">
      <c r="A10" s="36" t="s">
        <v>327</v>
      </c>
      <c r="B10" s="37" t="s">
        <v>328</v>
      </c>
      <c r="C10" s="37" t="s">
        <v>329</v>
      </c>
      <c r="D10" s="37" t="s">
        <v>330</v>
      </c>
      <c r="E10" s="38" t="s">
        <v>331</v>
      </c>
      <c r="F10" s="64" t="s">
        <v>330</v>
      </c>
      <c r="G10" s="65" t="s">
        <v>331</v>
      </c>
      <c r="H10" s="66"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row>
    <row r="11" spans="1:243" s="5" customFormat="1" ht="21" customHeight="1">
      <c r="A11" s="36"/>
      <c r="B11" s="41" t="s">
        <v>333</v>
      </c>
      <c r="C11" s="30" t="s">
        <v>334</v>
      </c>
      <c r="D11" s="67" t="s">
        <v>613</v>
      </c>
      <c r="E11" s="43"/>
      <c r="F11" s="68" t="s">
        <v>614</v>
      </c>
      <c r="G11" s="69" t="s">
        <v>615</v>
      </c>
      <c r="H11" s="4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row>
    <row r="12" spans="1:243" s="5" customFormat="1" ht="21" customHeight="1">
      <c r="A12" s="36"/>
      <c r="B12" s="41"/>
      <c r="C12" s="30"/>
      <c r="D12" s="70"/>
      <c r="E12" s="43"/>
      <c r="F12" s="68" t="s">
        <v>616</v>
      </c>
      <c r="G12" s="69" t="s">
        <v>617</v>
      </c>
      <c r="H12" s="4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row>
    <row r="13" spans="1:243" s="5" customFormat="1" ht="21" customHeight="1">
      <c r="A13" s="36"/>
      <c r="B13" s="41"/>
      <c r="C13" s="30"/>
      <c r="D13" s="70"/>
      <c r="E13" s="43"/>
      <c r="F13" s="68" t="s">
        <v>618</v>
      </c>
      <c r="G13" s="71" t="s">
        <v>619</v>
      </c>
      <c r="H13" s="4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row>
    <row r="14" spans="1:243" s="5" customFormat="1" ht="21" customHeight="1">
      <c r="A14" s="36"/>
      <c r="B14" s="41"/>
      <c r="C14" s="30"/>
      <c r="D14" s="72"/>
      <c r="E14" s="43"/>
      <c r="F14" s="73" t="s">
        <v>620</v>
      </c>
      <c r="G14" s="73" t="s">
        <v>621</v>
      </c>
      <c r="H14" s="7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row>
    <row r="15" spans="1:243" s="5" customFormat="1" ht="22.5" customHeight="1">
      <c r="A15" s="36"/>
      <c r="B15" s="41"/>
      <c r="C15" s="30" t="s">
        <v>375</v>
      </c>
      <c r="D15" s="42" t="s">
        <v>622</v>
      </c>
      <c r="E15" s="43"/>
      <c r="F15" s="74" t="s">
        <v>623</v>
      </c>
      <c r="G15" s="75" t="s">
        <v>624</v>
      </c>
      <c r="H15" s="4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row>
    <row r="16" spans="1:243" s="5" customFormat="1" ht="27">
      <c r="A16" s="36"/>
      <c r="B16" s="41"/>
      <c r="C16" s="30" t="s">
        <v>404</v>
      </c>
      <c r="D16" s="42" t="s">
        <v>625</v>
      </c>
      <c r="E16" s="43"/>
      <c r="F16" s="76" t="s">
        <v>626</v>
      </c>
      <c r="G16" s="69" t="s">
        <v>627</v>
      </c>
      <c r="H16" s="4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row>
    <row r="17" spans="1:8" s="6" customFormat="1" ht="27" customHeight="1">
      <c r="A17" s="36"/>
      <c r="B17" s="41"/>
      <c r="C17" s="30" t="s">
        <v>407</v>
      </c>
      <c r="D17" s="42" t="s">
        <v>628</v>
      </c>
      <c r="E17" s="38"/>
      <c r="F17" s="68" t="s">
        <v>473</v>
      </c>
      <c r="G17" s="47" t="s">
        <v>499</v>
      </c>
      <c r="H17" s="50"/>
    </row>
    <row r="18" spans="1:243" s="5" customFormat="1" ht="28.5" customHeight="1">
      <c r="A18" s="36"/>
      <c r="B18" s="41"/>
      <c r="C18" s="30"/>
      <c r="D18" s="42" t="s">
        <v>629</v>
      </c>
      <c r="E18" s="38"/>
      <c r="F18" s="68" t="s">
        <v>630</v>
      </c>
      <c r="G18" s="47" t="s">
        <v>631</v>
      </c>
      <c r="H18" s="50"/>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row>
    <row r="19" spans="1:243" s="5" customFormat="1" ht="27" customHeight="1">
      <c r="A19" s="36"/>
      <c r="B19" s="41" t="s">
        <v>425</v>
      </c>
      <c r="C19" s="30" t="s">
        <v>429</v>
      </c>
      <c r="D19" s="42" t="s">
        <v>632</v>
      </c>
      <c r="E19" s="38"/>
      <c r="F19" s="51" t="s">
        <v>633</v>
      </c>
      <c r="G19" s="37" t="s">
        <v>634</v>
      </c>
      <c r="H19" s="77"/>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row>
    <row r="20" spans="1:243" s="5" customFormat="1" ht="27" customHeight="1">
      <c r="A20" s="52"/>
      <c r="B20" s="53" t="s">
        <v>457</v>
      </c>
      <c r="C20" s="14" t="s">
        <v>458</v>
      </c>
      <c r="D20" s="54" t="s">
        <v>635</v>
      </c>
      <c r="E20" s="55"/>
      <c r="F20" s="56" t="s">
        <v>636</v>
      </c>
      <c r="G20" s="78" t="s">
        <v>460</v>
      </c>
      <c r="H20" s="79"/>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row>
    <row r="21" spans="1:243" s="5" customFormat="1" ht="21" customHeight="1">
      <c r="A21" s="59"/>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row>
    <row r="22" spans="1:256" s="1" customFormat="1" ht="13.5">
      <c r="A22" s="60"/>
      <c r="IJ22" s="2"/>
      <c r="IK22" s="2"/>
      <c r="IL22" s="2"/>
      <c r="IM22" s="2"/>
      <c r="IN22" s="2"/>
      <c r="IO22" s="2"/>
      <c r="IP22" s="2"/>
      <c r="IQ22" s="2"/>
      <c r="IR22" s="2"/>
      <c r="IS22" s="2"/>
      <c r="IT22" s="2"/>
      <c r="IU22" s="2"/>
      <c r="IV22" s="2"/>
    </row>
    <row r="23" spans="1:256" s="1" customFormat="1" ht="13.5">
      <c r="A23" s="60"/>
      <c r="IJ23" s="2"/>
      <c r="IK23" s="2"/>
      <c r="IL23" s="2"/>
      <c r="IM23" s="2"/>
      <c r="IN23" s="2"/>
      <c r="IO23" s="2"/>
      <c r="IP23" s="2"/>
      <c r="IQ23" s="2"/>
      <c r="IR23" s="2"/>
      <c r="IS23" s="2"/>
      <c r="IT23" s="2"/>
      <c r="IU23" s="2"/>
      <c r="IV23" s="2"/>
    </row>
    <row r="24" spans="1:256" s="1" customFormat="1" ht="13.5">
      <c r="A24" s="60"/>
      <c r="IJ24" s="2"/>
      <c r="IK24" s="2"/>
      <c r="IL24" s="2"/>
      <c r="IM24" s="2"/>
      <c r="IN24" s="2"/>
      <c r="IO24" s="2"/>
      <c r="IP24" s="2"/>
      <c r="IQ24" s="2"/>
      <c r="IR24" s="2"/>
      <c r="IS24" s="2"/>
      <c r="IT24" s="2"/>
      <c r="IU24" s="2"/>
      <c r="IV24" s="2"/>
    </row>
    <row r="25" spans="1:256" s="1" customFormat="1" ht="13.5">
      <c r="A25" s="60"/>
      <c r="IJ25" s="2"/>
      <c r="IK25" s="2"/>
      <c r="IL25" s="2"/>
      <c r="IM25" s="2"/>
      <c r="IN25" s="2"/>
      <c r="IO25" s="2"/>
      <c r="IP25" s="2"/>
      <c r="IQ25" s="2"/>
      <c r="IR25" s="2"/>
      <c r="IS25" s="2"/>
      <c r="IT25" s="2"/>
      <c r="IU25" s="2"/>
      <c r="IV25" s="2"/>
    </row>
    <row r="26" spans="1:256" s="1" customFormat="1" ht="13.5">
      <c r="A26" s="60"/>
      <c r="IJ26" s="2"/>
      <c r="IK26" s="2"/>
      <c r="IL26" s="2"/>
      <c r="IM26" s="2"/>
      <c r="IN26" s="2"/>
      <c r="IO26" s="2"/>
      <c r="IP26" s="2"/>
      <c r="IQ26" s="2"/>
      <c r="IR26" s="2"/>
      <c r="IS26" s="2"/>
      <c r="IT26" s="2"/>
      <c r="IU26" s="2"/>
      <c r="IV26" s="2"/>
    </row>
    <row r="27" spans="1:256" s="1" customFormat="1" ht="13.5">
      <c r="A27" s="60"/>
      <c r="IJ27" s="2"/>
      <c r="IK27" s="2"/>
      <c r="IL27" s="2"/>
      <c r="IM27" s="2"/>
      <c r="IN27" s="2"/>
      <c r="IO27" s="2"/>
      <c r="IP27" s="2"/>
      <c r="IQ27" s="2"/>
      <c r="IR27" s="2"/>
      <c r="IS27" s="2"/>
      <c r="IT27" s="2"/>
      <c r="IU27" s="2"/>
      <c r="IV27" s="2"/>
    </row>
    <row r="28" spans="1:256" s="1" customFormat="1" ht="13.5">
      <c r="A28" s="60"/>
      <c r="IJ28" s="2"/>
      <c r="IK28" s="2"/>
      <c r="IL28" s="2"/>
      <c r="IM28" s="2"/>
      <c r="IN28" s="2"/>
      <c r="IO28" s="2"/>
      <c r="IP28" s="2"/>
      <c r="IQ28" s="2"/>
      <c r="IR28" s="2"/>
      <c r="IS28" s="2"/>
      <c r="IT28" s="2"/>
      <c r="IU28" s="2"/>
      <c r="IV28" s="2"/>
    </row>
    <row r="29" spans="1:256" s="1" customFormat="1" ht="13.5">
      <c r="A29" s="60"/>
      <c r="IJ29" s="2"/>
      <c r="IK29" s="2"/>
      <c r="IL29" s="2"/>
      <c r="IM29" s="2"/>
      <c r="IN29" s="2"/>
      <c r="IO29" s="2"/>
      <c r="IP29" s="2"/>
      <c r="IQ29" s="2"/>
      <c r="IR29" s="2"/>
      <c r="IS29" s="2"/>
      <c r="IT29" s="2"/>
      <c r="IU29" s="2"/>
      <c r="IV29" s="2"/>
    </row>
    <row r="30" spans="1:256" s="1" customFormat="1" ht="13.5">
      <c r="A30" s="60"/>
      <c r="IJ30" s="2"/>
      <c r="IK30" s="2"/>
      <c r="IL30" s="2"/>
      <c r="IM30" s="2"/>
      <c r="IN30" s="2"/>
      <c r="IO30" s="2"/>
      <c r="IP30" s="2"/>
      <c r="IQ30" s="2"/>
      <c r="IR30" s="2"/>
      <c r="IS30" s="2"/>
      <c r="IT30" s="2"/>
      <c r="IU30" s="2"/>
      <c r="IV30" s="2"/>
    </row>
    <row r="31" spans="1:256" s="1" customFormat="1" ht="13.5">
      <c r="A31" s="60"/>
      <c r="IJ31" s="2"/>
      <c r="IK31" s="2"/>
      <c r="IL31" s="2"/>
      <c r="IM31" s="2"/>
      <c r="IN31" s="2"/>
      <c r="IO31" s="2"/>
      <c r="IP31" s="2"/>
      <c r="IQ31" s="2"/>
      <c r="IR31" s="2"/>
      <c r="IS31" s="2"/>
      <c r="IT31" s="2"/>
      <c r="IU31" s="2"/>
      <c r="IV31" s="2"/>
    </row>
    <row r="32" spans="1:256" s="1" customFormat="1" ht="13.5">
      <c r="A32" s="60"/>
      <c r="IJ32" s="2"/>
      <c r="IK32" s="2"/>
      <c r="IL32" s="2"/>
      <c r="IM32" s="2"/>
      <c r="IN32" s="2"/>
      <c r="IO32" s="2"/>
      <c r="IP32" s="2"/>
      <c r="IQ32" s="2"/>
      <c r="IR32" s="2"/>
      <c r="IS32" s="2"/>
      <c r="IT32" s="2"/>
      <c r="IU32" s="2"/>
      <c r="IV32" s="2"/>
    </row>
    <row r="33" spans="1:256" s="1" customFormat="1" ht="13.5">
      <c r="A33" s="60"/>
      <c r="IJ33" s="2"/>
      <c r="IK33" s="2"/>
      <c r="IL33" s="2"/>
      <c r="IM33" s="2"/>
      <c r="IN33" s="2"/>
      <c r="IO33" s="2"/>
      <c r="IP33" s="2"/>
      <c r="IQ33" s="2"/>
      <c r="IR33" s="2"/>
      <c r="IS33" s="2"/>
      <c r="IT33" s="2"/>
      <c r="IU33" s="2"/>
      <c r="IV33" s="2"/>
    </row>
    <row r="34" spans="1:256" s="1" customFormat="1" ht="13.5">
      <c r="A34" s="60"/>
      <c r="IJ34" s="2"/>
      <c r="IK34" s="2"/>
      <c r="IL34" s="2"/>
      <c r="IM34" s="2"/>
      <c r="IN34" s="2"/>
      <c r="IO34" s="2"/>
      <c r="IP34" s="2"/>
      <c r="IQ34" s="2"/>
      <c r="IR34" s="2"/>
      <c r="IS34" s="2"/>
      <c r="IT34" s="2"/>
      <c r="IU34" s="2"/>
      <c r="IV34" s="2"/>
    </row>
    <row r="35" spans="1:256" s="1" customFormat="1" ht="13.5">
      <c r="A35" s="60"/>
      <c r="IJ35" s="2"/>
      <c r="IK35" s="2"/>
      <c r="IL35" s="2"/>
      <c r="IM35" s="2"/>
      <c r="IN35" s="2"/>
      <c r="IO35" s="2"/>
      <c r="IP35" s="2"/>
      <c r="IQ35" s="2"/>
      <c r="IR35" s="2"/>
      <c r="IS35" s="2"/>
      <c r="IT35" s="2"/>
      <c r="IU35" s="2"/>
      <c r="IV35" s="2"/>
    </row>
    <row r="36" spans="1:256" s="1" customFormat="1" ht="13.5">
      <c r="A36" s="60"/>
      <c r="IJ36" s="2"/>
      <c r="IK36" s="2"/>
      <c r="IL36" s="2"/>
      <c r="IM36" s="2"/>
      <c r="IN36" s="2"/>
      <c r="IO36" s="2"/>
      <c r="IP36" s="2"/>
      <c r="IQ36" s="2"/>
      <c r="IR36" s="2"/>
      <c r="IS36" s="2"/>
      <c r="IT36" s="2"/>
      <c r="IU36" s="2"/>
      <c r="IV36" s="2"/>
    </row>
    <row r="37" spans="1:256" s="1" customFormat="1" ht="13.5">
      <c r="A37" s="60"/>
      <c r="IJ37" s="2"/>
      <c r="IK37" s="2"/>
      <c r="IL37" s="2"/>
      <c r="IM37" s="2"/>
      <c r="IN37" s="2"/>
      <c r="IO37" s="2"/>
      <c r="IP37" s="2"/>
      <c r="IQ37" s="2"/>
      <c r="IR37" s="2"/>
      <c r="IS37" s="2"/>
      <c r="IT37" s="2"/>
      <c r="IU37" s="2"/>
      <c r="IV37" s="2"/>
    </row>
    <row r="38" spans="1:256" s="1" customFormat="1" ht="13.5">
      <c r="A38" s="60"/>
      <c r="IJ38" s="2"/>
      <c r="IK38" s="2"/>
      <c r="IL38" s="2"/>
      <c r="IM38" s="2"/>
      <c r="IN38" s="2"/>
      <c r="IO38" s="2"/>
      <c r="IP38" s="2"/>
      <c r="IQ38" s="2"/>
      <c r="IR38" s="2"/>
      <c r="IS38" s="2"/>
      <c r="IT38" s="2"/>
      <c r="IU38" s="2"/>
      <c r="IV38" s="2"/>
    </row>
    <row r="39" spans="1:256" s="1" customFormat="1" ht="13.5">
      <c r="A39" s="60"/>
      <c r="IJ39" s="2"/>
      <c r="IK39" s="2"/>
      <c r="IL39" s="2"/>
      <c r="IM39" s="2"/>
      <c r="IN39" s="2"/>
      <c r="IO39" s="2"/>
      <c r="IP39" s="2"/>
      <c r="IQ39" s="2"/>
      <c r="IR39" s="2"/>
      <c r="IS39" s="2"/>
      <c r="IT39" s="2"/>
      <c r="IU39" s="2"/>
      <c r="IV39" s="2"/>
    </row>
    <row r="40" spans="1:256" s="1" customFormat="1" ht="13.5">
      <c r="A40" s="60"/>
      <c r="IJ40" s="2"/>
      <c r="IK40" s="2"/>
      <c r="IL40" s="2"/>
      <c r="IM40" s="2"/>
      <c r="IN40" s="2"/>
      <c r="IO40" s="2"/>
      <c r="IP40" s="2"/>
      <c r="IQ40" s="2"/>
      <c r="IR40" s="2"/>
      <c r="IS40" s="2"/>
      <c r="IT40" s="2"/>
      <c r="IU40" s="2"/>
      <c r="IV40" s="2"/>
    </row>
    <row r="41" spans="1:256" s="1" customFormat="1" ht="13.5">
      <c r="A41" s="60"/>
      <c r="IJ41" s="2"/>
      <c r="IK41" s="2"/>
      <c r="IL41" s="2"/>
      <c r="IM41" s="2"/>
      <c r="IN41" s="2"/>
      <c r="IO41" s="2"/>
      <c r="IP41" s="2"/>
      <c r="IQ41" s="2"/>
      <c r="IR41" s="2"/>
      <c r="IS41" s="2"/>
      <c r="IT41" s="2"/>
      <c r="IU41" s="2"/>
      <c r="IV41" s="2"/>
    </row>
    <row r="42" spans="1:256" s="1" customFormat="1" ht="13.5">
      <c r="A42" s="60"/>
      <c r="IJ42" s="2"/>
      <c r="IK42" s="2"/>
      <c r="IL42" s="2"/>
      <c r="IM42" s="2"/>
      <c r="IN42" s="2"/>
      <c r="IO42" s="2"/>
      <c r="IP42" s="2"/>
      <c r="IQ42" s="2"/>
      <c r="IR42" s="2"/>
      <c r="IS42" s="2"/>
      <c r="IT42" s="2"/>
      <c r="IU42" s="2"/>
      <c r="IV42" s="2"/>
    </row>
  </sheetData>
  <sheetProtection/>
  <mergeCells count="22">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20"/>
    <mergeCell ref="B11:B18"/>
    <mergeCell ref="C11:C14"/>
    <mergeCell ref="C17:C18"/>
    <mergeCell ref="D11:D14"/>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16.xml><?xml version="1.0" encoding="utf-8"?>
<worksheet xmlns="http://schemas.openxmlformats.org/spreadsheetml/2006/main" xmlns:r="http://schemas.openxmlformats.org/officeDocument/2006/relationships">
  <dimension ref="A1:IV42"/>
  <sheetViews>
    <sheetView tabSelected="1" workbookViewId="0" topLeftCell="A1">
      <selection activeCell="M11" sqref="M11"/>
    </sheetView>
  </sheetViews>
  <sheetFormatPr defaultColWidth="9" defaultRowHeight="12.75"/>
  <cols>
    <col min="1" max="1" width="10.33203125" style="1" customWidth="1"/>
    <col min="2" max="2" width="9.83203125" style="1" customWidth="1"/>
    <col min="3" max="3" width="19.5" style="1" customWidth="1"/>
    <col min="4" max="4" width="11.66015625" style="1" customWidth="1"/>
    <col min="5" max="5" width="6.66015625" style="1" customWidth="1"/>
    <col min="6" max="6" width="21.83203125" style="1" customWidth="1"/>
    <col min="7" max="7" width="14" style="1" customWidth="1"/>
    <col min="8" max="8" width="20.83203125" style="1" customWidth="1"/>
    <col min="9" max="243" width="9" style="1" customWidth="1"/>
    <col min="244" max="16384" width="9" style="2" customWidth="1"/>
  </cols>
  <sheetData>
    <row r="1" spans="1:256" s="1" customFormat="1" ht="13.5">
      <c r="A1" s="6" t="s">
        <v>461</v>
      </c>
      <c r="B1" s="7"/>
      <c r="IJ1" s="2"/>
      <c r="IK1" s="2"/>
      <c r="IL1" s="2"/>
      <c r="IM1" s="2"/>
      <c r="IN1" s="2"/>
      <c r="IO1" s="2"/>
      <c r="IP1" s="2"/>
      <c r="IQ1" s="2"/>
      <c r="IR1" s="2"/>
      <c r="IS1" s="2"/>
      <c r="IT1" s="2"/>
      <c r="IU1" s="2"/>
      <c r="IV1" s="2"/>
    </row>
    <row r="2" spans="1:8" s="2" customFormat="1" ht="42" customHeight="1">
      <c r="A2" s="8" t="s">
        <v>462</v>
      </c>
      <c r="B2" s="9"/>
      <c r="C2" s="9"/>
      <c r="D2" s="9"/>
      <c r="E2" s="9"/>
      <c r="F2" s="9"/>
      <c r="G2" s="9"/>
      <c r="H2" s="9"/>
    </row>
    <row r="3" spans="1:243" s="3" customFormat="1" ht="21" customHeight="1">
      <c r="A3" s="10" t="s">
        <v>205</v>
      </c>
      <c r="B3" s="11"/>
      <c r="C3" s="11" t="s">
        <v>637</v>
      </c>
      <c r="D3" s="11"/>
      <c r="E3" s="11"/>
      <c r="F3" s="11"/>
      <c r="G3" s="11"/>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s="3" customFormat="1" ht="21" customHeight="1">
      <c r="A4" s="13" t="s">
        <v>463</v>
      </c>
      <c r="B4" s="14"/>
      <c r="C4" s="14" t="s">
        <v>319</v>
      </c>
      <c r="D4" s="14" t="s">
        <v>464</v>
      </c>
      <c r="E4" s="14" t="s">
        <v>465</v>
      </c>
      <c r="F4" s="14"/>
      <c r="G4" s="14"/>
      <c r="H4" s="1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43" s="3" customFormat="1" ht="21" customHeight="1">
      <c r="A5" s="16" t="s">
        <v>466</v>
      </c>
      <c r="B5" s="17"/>
      <c r="C5" s="18" t="s">
        <v>7</v>
      </c>
      <c r="D5" s="19"/>
      <c r="E5" s="19"/>
      <c r="F5" s="20" t="s">
        <v>8</v>
      </c>
      <c r="G5" s="19"/>
      <c r="H5" s="2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43" s="4" customFormat="1" ht="21" customHeight="1">
      <c r="A6" s="16"/>
      <c r="B6" s="17"/>
      <c r="C6" s="22" t="s">
        <v>467</v>
      </c>
      <c r="D6" s="23"/>
      <c r="E6" s="24"/>
      <c r="F6" s="25">
        <v>78.36</v>
      </c>
      <c r="G6" s="24"/>
      <c r="H6" s="2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row>
    <row r="7" spans="1:243" s="3" customFormat="1" ht="21" customHeight="1">
      <c r="A7" s="16"/>
      <c r="B7" s="17"/>
      <c r="C7" s="22" t="s">
        <v>468</v>
      </c>
      <c r="D7" s="23"/>
      <c r="E7" s="24"/>
      <c r="F7" s="25">
        <v>78.36</v>
      </c>
      <c r="G7" s="24"/>
      <c r="H7" s="2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row>
    <row r="8" spans="1:243" s="3" customFormat="1" ht="21" customHeight="1">
      <c r="A8" s="27"/>
      <c r="B8" s="28"/>
      <c r="C8" s="22" t="s">
        <v>469</v>
      </c>
      <c r="D8" s="23"/>
      <c r="E8" s="24"/>
      <c r="F8" s="25"/>
      <c r="G8" s="24"/>
      <c r="H8" s="2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row>
    <row r="9" spans="1:243" s="5" customFormat="1" ht="40.5" customHeight="1">
      <c r="A9" s="29" t="s">
        <v>470</v>
      </c>
      <c r="B9" s="30"/>
      <c r="C9" s="31"/>
      <c r="D9" s="32"/>
      <c r="E9" s="32"/>
      <c r="F9" s="33" t="s">
        <v>638</v>
      </c>
      <c r="G9" s="34"/>
      <c r="H9" s="3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row>
    <row r="10" spans="1:243" s="5" customFormat="1" ht="21" customHeight="1">
      <c r="A10" s="36" t="s">
        <v>327</v>
      </c>
      <c r="B10" s="37" t="s">
        <v>328</v>
      </c>
      <c r="C10" s="37" t="s">
        <v>329</v>
      </c>
      <c r="D10" s="37" t="s">
        <v>330</v>
      </c>
      <c r="E10" s="38" t="s">
        <v>331</v>
      </c>
      <c r="F10" s="39" t="s">
        <v>330</v>
      </c>
      <c r="G10" s="37" t="s">
        <v>331</v>
      </c>
      <c r="H10" s="40"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row>
    <row r="11" spans="1:243" s="5" customFormat="1" ht="22.5">
      <c r="A11" s="36"/>
      <c r="B11" s="41" t="s">
        <v>333</v>
      </c>
      <c r="C11" s="30" t="s">
        <v>334</v>
      </c>
      <c r="D11" s="42" t="s">
        <v>613</v>
      </c>
      <c r="E11" s="43"/>
      <c r="F11" s="44" t="s">
        <v>639</v>
      </c>
      <c r="G11" s="45" t="s">
        <v>357</v>
      </c>
      <c r="H11" s="4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row>
    <row r="12" spans="1:243" s="5" customFormat="1" ht="22.5">
      <c r="A12" s="36"/>
      <c r="B12" s="41"/>
      <c r="C12" s="30"/>
      <c r="D12" s="42"/>
      <c r="E12" s="43"/>
      <c r="F12" s="44" t="s">
        <v>640</v>
      </c>
      <c r="G12" s="45" t="s">
        <v>641</v>
      </c>
      <c r="H12" s="4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row>
    <row r="13" spans="1:243" s="5" customFormat="1" ht="21" customHeight="1">
      <c r="A13" s="36"/>
      <c r="B13" s="41"/>
      <c r="C13" s="30"/>
      <c r="D13" s="42" t="s">
        <v>642</v>
      </c>
      <c r="E13" s="43"/>
      <c r="F13" s="44" t="s">
        <v>643</v>
      </c>
      <c r="G13" s="45" t="s">
        <v>644</v>
      </c>
      <c r="H13" s="4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row>
    <row r="14" spans="1:243" s="5" customFormat="1" ht="39.75" customHeight="1">
      <c r="A14" s="36"/>
      <c r="B14" s="41"/>
      <c r="C14" s="30" t="s">
        <v>375</v>
      </c>
      <c r="D14" s="42" t="s">
        <v>622</v>
      </c>
      <c r="E14" s="43"/>
      <c r="F14" s="44" t="s">
        <v>645</v>
      </c>
      <c r="G14" s="47" t="s">
        <v>499</v>
      </c>
      <c r="H14" s="4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row>
    <row r="15" spans="1:243" s="5" customFormat="1" ht="13.5">
      <c r="A15" s="36"/>
      <c r="B15" s="41"/>
      <c r="C15" s="30" t="s">
        <v>404</v>
      </c>
      <c r="D15" s="42" t="s">
        <v>625</v>
      </c>
      <c r="E15" s="43"/>
      <c r="F15" s="44" t="s">
        <v>646</v>
      </c>
      <c r="G15" s="48" t="s">
        <v>647</v>
      </c>
      <c r="H15" s="4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row>
    <row r="16" spans="1:8" s="6" customFormat="1" ht="21" customHeight="1">
      <c r="A16" s="36"/>
      <c r="B16" s="41"/>
      <c r="C16" s="30" t="s">
        <v>407</v>
      </c>
      <c r="D16" s="42" t="s">
        <v>628</v>
      </c>
      <c r="E16" s="38"/>
      <c r="F16" s="44" t="s">
        <v>405</v>
      </c>
      <c r="G16" s="49" t="s">
        <v>648</v>
      </c>
      <c r="H16" s="50"/>
    </row>
    <row r="17" spans="1:8" s="6" customFormat="1" ht="21" customHeight="1">
      <c r="A17" s="36"/>
      <c r="B17" s="41"/>
      <c r="C17" s="30"/>
      <c r="D17" s="42"/>
      <c r="E17" s="38"/>
      <c r="F17" s="44" t="s">
        <v>649</v>
      </c>
      <c r="G17" s="49" t="s">
        <v>650</v>
      </c>
      <c r="H17" s="50"/>
    </row>
    <row r="18" spans="1:243" s="5" customFormat="1" ht="21" customHeight="1">
      <c r="A18" s="36"/>
      <c r="B18" s="41"/>
      <c r="C18" s="30"/>
      <c r="D18" s="42" t="s">
        <v>629</v>
      </c>
      <c r="E18" s="38"/>
      <c r="F18" s="51" t="s">
        <v>473</v>
      </c>
      <c r="G18" s="47" t="s">
        <v>499</v>
      </c>
      <c r="H18" s="50"/>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row>
    <row r="19" spans="1:243" s="5" customFormat="1" ht="30.75" customHeight="1">
      <c r="A19" s="36"/>
      <c r="B19" s="41"/>
      <c r="C19" s="30" t="s">
        <v>429</v>
      </c>
      <c r="D19" s="42" t="s">
        <v>632</v>
      </c>
      <c r="E19" s="38"/>
      <c r="F19" s="44" t="s">
        <v>651</v>
      </c>
      <c r="G19" s="48" t="s">
        <v>652</v>
      </c>
      <c r="H19" s="50"/>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row>
    <row r="20" spans="1:243" s="5" customFormat="1" ht="27" customHeight="1">
      <c r="A20" s="52"/>
      <c r="B20" s="53" t="s">
        <v>457</v>
      </c>
      <c r="C20" s="14" t="s">
        <v>458</v>
      </c>
      <c r="D20" s="54" t="s">
        <v>635</v>
      </c>
      <c r="E20" s="55"/>
      <c r="F20" s="56" t="s">
        <v>505</v>
      </c>
      <c r="G20" s="57" t="s">
        <v>486</v>
      </c>
      <c r="H20" s="58"/>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row>
    <row r="21" spans="1:243" s="5" customFormat="1" ht="21" customHeight="1">
      <c r="A21" s="59"/>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row>
    <row r="22" spans="1:256" s="1" customFormat="1" ht="13.5">
      <c r="A22" s="60"/>
      <c r="IJ22" s="2"/>
      <c r="IK22" s="2"/>
      <c r="IL22" s="2"/>
      <c r="IM22" s="2"/>
      <c r="IN22" s="2"/>
      <c r="IO22" s="2"/>
      <c r="IP22" s="2"/>
      <c r="IQ22" s="2"/>
      <c r="IR22" s="2"/>
      <c r="IS22" s="2"/>
      <c r="IT22" s="2"/>
      <c r="IU22" s="2"/>
      <c r="IV22" s="2"/>
    </row>
    <row r="23" spans="1:256" s="1" customFormat="1" ht="13.5">
      <c r="A23" s="60"/>
      <c r="IJ23" s="2"/>
      <c r="IK23" s="2"/>
      <c r="IL23" s="2"/>
      <c r="IM23" s="2"/>
      <c r="IN23" s="2"/>
      <c r="IO23" s="2"/>
      <c r="IP23" s="2"/>
      <c r="IQ23" s="2"/>
      <c r="IR23" s="2"/>
      <c r="IS23" s="2"/>
      <c r="IT23" s="2"/>
      <c r="IU23" s="2"/>
      <c r="IV23" s="2"/>
    </row>
    <row r="24" spans="1:256" s="1" customFormat="1" ht="13.5">
      <c r="A24" s="60"/>
      <c r="IJ24" s="2"/>
      <c r="IK24" s="2"/>
      <c r="IL24" s="2"/>
      <c r="IM24" s="2"/>
      <c r="IN24" s="2"/>
      <c r="IO24" s="2"/>
      <c r="IP24" s="2"/>
      <c r="IQ24" s="2"/>
      <c r="IR24" s="2"/>
      <c r="IS24" s="2"/>
      <c r="IT24" s="2"/>
      <c r="IU24" s="2"/>
      <c r="IV24" s="2"/>
    </row>
    <row r="25" spans="1:256" s="1" customFormat="1" ht="13.5">
      <c r="A25" s="60"/>
      <c r="IJ25" s="2"/>
      <c r="IK25" s="2"/>
      <c r="IL25" s="2"/>
      <c r="IM25" s="2"/>
      <c r="IN25" s="2"/>
      <c r="IO25" s="2"/>
      <c r="IP25" s="2"/>
      <c r="IQ25" s="2"/>
      <c r="IR25" s="2"/>
      <c r="IS25" s="2"/>
      <c r="IT25" s="2"/>
      <c r="IU25" s="2"/>
      <c r="IV25" s="2"/>
    </row>
    <row r="26" spans="1:256" s="1" customFormat="1" ht="13.5">
      <c r="A26" s="60"/>
      <c r="IJ26" s="2"/>
      <c r="IK26" s="2"/>
      <c r="IL26" s="2"/>
      <c r="IM26" s="2"/>
      <c r="IN26" s="2"/>
      <c r="IO26" s="2"/>
      <c r="IP26" s="2"/>
      <c r="IQ26" s="2"/>
      <c r="IR26" s="2"/>
      <c r="IS26" s="2"/>
      <c r="IT26" s="2"/>
      <c r="IU26" s="2"/>
      <c r="IV26" s="2"/>
    </row>
    <row r="27" spans="1:256" s="1" customFormat="1" ht="13.5">
      <c r="A27" s="60"/>
      <c r="IJ27" s="2"/>
      <c r="IK27" s="2"/>
      <c r="IL27" s="2"/>
      <c r="IM27" s="2"/>
      <c r="IN27" s="2"/>
      <c r="IO27" s="2"/>
      <c r="IP27" s="2"/>
      <c r="IQ27" s="2"/>
      <c r="IR27" s="2"/>
      <c r="IS27" s="2"/>
      <c r="IT27" s="2"/>
      <c r="IU27" s="2"/>
      <c r="IV27" s="2"/>
    </row>
    <row r="28" spans="1:256" s="1" customFormat="1" ht="13.5">
      <c r="A28" s="60"/>
      <c r="IJ28" s="2"/>
      <c r="IK28" s="2"/>
      <c r="IL28" s="2"/>
      <c r="IM28" s="2"/>
      <c r="IN28" s="2"/>
      <c r="IO28" s="2"/>
      <c r="IP28" s="2"/>
      <c r="IQ28" s="2"/>
      <c r="IR28" s="2"/>
      <c r="IS28" s="2"/>
      <c r="IT28" s="2"/>
      <c r="IU28" s="2"/>
      <c r="IV28" s="2"/>
    </row>
    <row r="29" spans="1:256" s="1" customFormat="1" ht="13.5">
      <c r="A29" s="60"/>
      <c r="IJ29" s="2"/>
      <c r="IK29" s="2"/>
      <c r="IL29" s="2"/>
      <c r="IM29" s="2"/>
      <c r="IN29" s="2"/>
      <c r="IO29" s="2"/>
      <c r="IP29" s="2"/>
      <c r="IQ29" s="2"/>
      <c r="IR29" s="2"/>
      <c r="IS29" s="2"/>
      <c r="IT29" s="2"/>
      <c r="IU29" s="2"/>
      <c r="IV29" s="2"/>
    </row>
    <row r="30" spans="1:256" s="1" customFormat="1" ht="13.5">
      <c r="A30" s="60"/>
      <c r="IJ30" s="2"/>
      <c r="IK30" s="2"/>
      <c r="IL30" s="2"/>
      <c r="IM30" s="2"/>
      <c r="IN30" s="2"/>
      <c r="IO30" s="2"/>
      <c r="IP30" s="2"/>
      <c r="IQ30" s="2"/>
      <c r="IR30" s="2"/>
      <c r="IS30" s="2"/>
      <c r="IT30" s="2"/>
      <c r="IU30" s="2"/>
      <c r="IV30" s="2"/>
    </row>
    <row r="31" spans="1:256" s="1" customFormat="1" ht="13.5">
      <c r="A31" s="60"/>
      <c r="IJ31" s="2"/>
      <c r="IK31" s="2"/>
      <c r="IL31" s="2"/>
      <c r="IM31" s="2"/>
      <c r="IN31" s="2"/>
      <c r="IO31" s="2"/>
      <c r="IP31" s="2"/>
      <c r="IQ31" s="2"/>
      <c r="IR31" s="2"/>
      <c r="IS31" s="2"/>
      <c r="IT31" s="2"/>
      <c r="IU31" s="2"/>
      <c r="IV31" s="2"/>
    </row>
    <row r="32" spans="1:256" s="1" customFormat="1" ht="13.5">
      <c r="A32" s="60"/>
      <c r="IJ32" s="2"/>
      <c r="IK32" s="2"/>
      <c r="IL32" s="2"/>
      <c r="IM32" s="2"/>
      <c r="IN32" s="2"/>
      <c r="IO32" s="2"/>
      <c r="IP32" s="2"/>
      <c r="IQ32" s="2"/>
      <c r="IR32" s="2"/>
      <c r="IS32" s="2"/>
      <c r="IT32" s="2"/>
      <c r="IU32" s="2"/>
      <c r="IV32" s="2"/>
    </row>
    <row r="33" spans="1:256" s="1" customFormat="1" ht="13.5">
      <c r="A33" s="60"/>
      <c r="IJ33" s="2"/>
      <c r="IK33" s="2"/>
      <c r="IL33" s="2"/>
      <c r="IM33" s="2"/>
      <c r="IN33" s="2"/>
      <c r="IO33" s="2"/>
      <c r="IP33" s="2"/>
      <c r="IQ33" s="2"/>
      <c r="IR33" s="2"/>
      <c r="IS33" s="2"/>
      <c r="IT33" s="2"/>
      <c r="IU33" s="2"/>
      <c r="IV33" s="2"/>
    </row>
    <row r="34" spans="1:256" s="1" customFormat="1" ht="13.5">
      <c r="A34" s="60"/>
      <c r="IJ34" s="2"/>
      <c r="IK34" s="2"/>
      <c r="IL34" s="2"/>
      <c r="IM34" s="2"/>
      <c r="IN34" s="2"/>
      <c r="IO34" s="2"/>
      <c r="IP34" s="2"/>
      <c r="IQ34" s="2"/>
      <c r="IR34" s="2"/>
      <c r="IS34" s="2"/>
      <c r="IT34" s="2"/>
      <c r="IU34" s="2"/>
      <c r="IV34" s="2"/>
    </row>
    <row r="35" spans="1:256" s="1" customFormat="1" ht="13.5">
      <c r="A35" s="60"/>
      <c r="IJ35" s="2"/>
      <c r="IK35" s="2"/>
      <c r="IL35" s="2"/>
      <c r="IM35" s="2"/>
      <c r="IN35" s="2"/>
      <c r="IO35" s="2"/>
      <c r="IP35" s="2"/>
      <c r="IQ35" s="2"/>
      <c r="IR35" s="2"/>
      <c r="IS35" s="2"/>
      <c r="IT35" s="2"/>
      <c r="IU35" s="2"/>
      <c r="IV35" s="2"/>
    </row>
    <row r="36" spans="1:256" s="1" customFormat="1" ht="13.5">
      <c r="A36" s="60"/>
      <c r="IJ36" s="2"/>
      <c r="IK36" s="2"/>
      <c r="IL36" s="2"/>
      <c r="IM36" s="2"/>
      <c r="IN36" s="2"/>
      <c r="IO36" s="2"/>
      <c r="IP36" s="2"/>
      <c r="IQ36" s="2"/>
      <c r="IR36" s="2"/>
      <c r="IS36" s="2"/>
      <c r="IT36" s="2"/>
      <c r="IU36" s="2"/>
      <c r="IV36" s="2"/>
    </row>
    <row r="37" spans="1:256" s="1" customFormat="1" ht="13.5">
      <c r="A37" s="60"/>
      <c r="IJ37" s="2"/>
      <c r="IK37" s="2"/>
      <c r="IL37" s="2"/>
      <c r="IM37" s="2"/>
      <c r="IN37" s="2"/>
      <c r="IO37" s="2"/>
      <c r="IP37" s="2"/>
      <c r="IQ37" s="2"/>
      <c r="IR37" s="2"/>
      <c r="IS37" s="2"/>
      <c r="IT37" s="2"/>
      <c r="IU37" s="2"/>
      <c r="IV37" s="2"/>
    </row>
    <row r="38" spans="1:256" s="1" customFormat="1" ht="13.5">
      <c r="A38" s="60"/>
      <c r="IJ38" s="2"/>
      <c r="IK38" s="2"/>
      <c r="IL38" s="2"/>
      <c r="IM38" s="2"/>
      <c r="IN38" s="2"/>
      <c r="IO38" s="2"/>
      <c r="IP38" s="2"/>
      <c r="IQ38" s="2"/>
      <c r="IR38" s="2"/>
      <c r="IS38" s="2"/>
      <c r="IT38" s="2"/>
      <c r="IU38" s="2"/>
      <c r="IV38" s="2"/>
    </row>
    <row r="39" spans="1:256" s="1" customFormat="1" ht="13.5">
      <c r="A39" s="60"/>
      <c r="IJ39" s="2"/>
      <c r="IK39" s="2"/>
      <c r="IL39" s="2"/>
      <c r="IM39" s="2"/>
      <c r="IN39" s="2"/>
      <c r="IO39" s="2"/>
      <c r="IP39" s="2"/>
      <c r="IQ39" s="2"/>
      <c r="IR39" s="2"/>
      <c r="IS39" s="2"/>
      <c r="IT39" s="2"/>
      <c r="IU39" s="2"/>
      <c r="IV39" s="2"/>
    </row>
    <row r="40" spans="1:256" s="1" customFormat="1" ht="13.5">
      <c r="A40" s="60"/>
      <c r="IJ40" s="2"/>
      <c r="IK40" s="2"/>
      <c r="IL40" s="2"/>
      <c r="IM40" s="2"/>
      <c r="IN40" s="2"/>
      <c r="IO40" s="2"/>
      <c r="IP40" s="2"/>
      <c r="IQ40" s="2"/>
      <c r="IR40" s="2"/>
      <c r="IS40" s="2"/>
      <c r="IT40" s="2"/>
      <c r="IU40" s="2"/>
      <c r="IV40" s="2"/>
    </row>
    <row r="41" spans="1:256" s="1" customFormat="1" ht="13.5">
      <c r="A41" s="60"/>
      <c r="IJ41" s="2"/>
      <c r="IK41" s="2"/>
      <c r="IL41" s="2"/>
      <c r="IM41" s="2"/>
      <c r="IN41" s="2"/>
      <c r="IO41" s="2"/>
      <c r="IP41" s="2"/>
      <c r="IQ41" s="2"/>
      <c r="IR41" s="2"/>
      <c r="IS41" s="2"/>
      <c r="IT41" s="2"/>
      <c r="IU41" s="2"/>
      <c r="IV41" s="2"/>
    </row>
    <row r="42" spans="1:256" s="1" customFormat="1" ht="13.5">
      <c r="A42" s="60"/>
      <c r="IJ42" s="2"/>
      <c r="IK42" s="2"/>
      <c r="IL42" s="2"/>
      <c r="IM42" s="2"/>
      <c r="IN42" s="2"/>
      <c r="IO42" s="2"/>
      <c r="IP42" s="2"/>
      <c r="IQ42" s="2"/>
      <c r="IR42" s="2"/>
      <c r="IS42" s="2"/>
      <c r="IT42" s="2"/>
      <c r="IU42" s="2"/>
      <c r="IV42" s="2"/>
    </row>
  </sheetData>
  <sheetProtection/>
  <mergeCells count="21">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20"/>
    <mergeCell ref="B11:B18"/>
    <mergeCell ref="C11:C13"/>
    <mergeCell ref="C16:C18"/>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dimension ref="A1:L35"/>
  <sheetViews>
    <sheetView view="pageBreakPreview" zoomScale="115" zoomScaleSheetLayoutView="115" workbookViewId="0" topLeftCell="A1">
      <pane xSplit="2" ySplit="5" topLeftCell="C6" activePane="bottomRight" state="frozen"/>
      <selection pane="bottomRight" activeCell="N12" sqref="N12"/>
    </sheetView>
  </sheetViews>
  <sheetFormatPr defaultColWidth="12" defaultRowHeight="18" customHeight="1"/>
  <cols>
    <col min="1" max="1" width="12.83203125" style="362" customWidth="1"/>
    <col min="2" max="2" width="36.16015625" style="362" customWidth="1"/>
    <col min="3" max="3" width="17.33203125" style="362" customWidth="1"/>
    <col min="4" max="4" width="14.33203125" style="362" customWidth="1"/>
    <col min="5" max="7" width="17.33203125" style="362" customWidth="1"/>
    <col min="8" max="8" width="15.83203125" style="362" customWidth="1"/>
    <col min="9" max="9" width="17.33203125" style="362" customWidth="1"/>
    <col min="10" max="10" width="17.33203125" style="362" bestFit="1" customWidth="1"/>
    <col min="11" max="11" width="15.5" style="362" customWidth="1"/>
    <col min="12" max="12" width="9" style="362" customWidth="1"/>
    <col min="13" max="231" width="12" style="362" customWidth="1"/>
    <col min="232" max="16384" width="12" style="362" customWidth="1"/>
  </cols>
  <sheetData>
    <row r="1" spans="1:12" ht="18" customHeight="1">
      <c r="A1" s="457" t="s">
        <v>34</v>
      </c>
      <c r="B1" s="454"/>
      <c r="C1" s="454"/>
      <c r="D1" s="454"/>
      <c r="E1" s="454"/>
      <c r="F1" s="454"/>
      <c r="G1" s="454"/>
      <c r="H1" s="454"/>
      <c r="I1" s="454"/>
      <c r="J1" s="454"/>
      <c r="K1" s="454"/>
      <c r="L1" s="454"/>
    </row>
    <row r="2" spans="1:12" s="454" customFormat="1" ht="21.75" customHeight="1">
      <c r="A2" s="458" t="s">
        <v>35</v>
      </c>
      <c r="B2" s="459"/>
      <c r="C2" s="458"/>
      <c r="D2" s="458"/>
      <c r="E2" s="458"/>
      <c r="F2" s="458"/>
      <c r="G2" s="458"/>
      <c r="H2" s="458"/>
      <c r="I2" s="458"/>
      <c r="J2" s="458"/>
      <c r="K2" s="458"/>
      <c r="L2" s="458"/>
    </row>
    <row r="3" spans="1:12" s="454" customFormat="1" ht="18" customHeight="1">
      <c r="A3" s="460"/>
      <c r="B3" s="461"/>
      <c r="C3" s="460"/>
      <c r="D3" s="460"/>
      <c r="E3" s="460"/>
      <c r="F3" s="460"/>
      <c r="G3" s="460"/>
      <c r="H3" s="460"/>
      <c r="I3" s="460"/>
      <c r="J3" s="460"/>
      <c r="K3" s="495" t="s">
        <v>2</v>
      </c>
      <c r="L3" s="495"/>
    </row>
    <row r="4" spans="1:12" s="454" customFormat="1" ht="18" customHeight="1">
      <c r="A4" s="374" t="s">
        <v>36</v>
      </c>
      <c r="B4" s="462" t="s">
        <v>37</v>
      </c>
      <c r="C4" s="463" t="s">
        <v>7</v>
      </c>
      <c r="D4" s="464"/>
      <c r="E4" s="465"/>
      <c r="F4" s="466" t="s">
        <v>8</v>
      </c>
      <c r="G4" s="464"/>
      <c r="H4" s="467"/>
      <c r="I4" s="463" t="s">
        <v>9</v>
      </c>
      <c r="J4" s="464"/>
      <c r="K4" s="465"/>
      <c r="L4" s="496" t="s">
        <v>5</v>
      </c>
    </row>
    <row r="5" spans="1:12" s="455" customFormat="1" ht="18" customHeight="1">
      <c r="A5" s="419"/>
      <c r="B5" s="421"/>
      <c r="C5" s="419" t="s">
        <v>38</v>
      </c>
      <c r="D5" s="420" t="s">
        <v>39</v>
      </c>
      <c r="E5" s="468" t="s">
        <v>40</v>
      </c>
      <c r="F5" s="469" t="s">
        <v>38</v>
      </c>
      <c r="G5" s="420" t="s">
        <v>39</v>
      </c>
      <c r="H5" s="421" t="s">
        <v>40</v>
      </c>
      <c r="I5" s="419" t="s">
        <v>38</v>
      </c>
      <c r="J5" s="420" t="s">
        <v>39</v>
      </c>
      <c r="K5" s="468" t="s">
        <v>40</v>
      </c>
      <c r="L5" s="497"/>
    </row>
    <row r="6" spans="1:12" s="456" customFormat="1" ht="18" customHeight="1">
      <c r="A6" s="470" t="s">
        <v>41</v>
      </c>
      <c r="B6" s="471"/>
      <c r="C6" s="472">
        <f aca="true" t="shared" si="0" ref="C6:K6">SUM(C7,C12,C17,C23,C28,C31)</f>
        <v>33662395.63</v>
      </c>
      <c r="D6" s="473">
        <f t="shared" si="0"/>
        <v>7222395.630000001</v>
      </c>
      <c r="E6" s="474">
        <f t="shared" si="0"/>
        <v>26440000</v>
      </c>
      <c r="F6" s="475">
        <f t="shared" si="0"/>
        <v>51320160.370000005</v>
      </c>
      <c r="G6" s="476">
        <f t="shared" si="0"/>
        <v>12854587.689999998</v>
      </c>
      <c r="H6" s="476">
        <f t="shared" si="0"/>
        <v>38465572.68</v>
      </c>
      <c r="I6" s="472">
        <f t="shared" si="0"/>
        <v>17657764.74</v>
      </c>
      <c r="J6" s="474">
        <f t="shared" si="0"/>
        <v>5632192.059999999</v>
      </c>
      <c r="K6" s="474">
        <f t="shared" si="0"/>
        <v>12025572.68</v>
      </c>
      <c r="L6" s="497"/>
    </row>
    <row r="7" spans="1:12" ht="18" customHeight="1">
      <c r="A7" s="477">
        <v>201</v>
      </c>
      <c r="B7" s="478" t="s">
        <v>42</v>
      </c>
      <c r="C7" s="475">
        <f aca="true" t="shared" si="1" ref="C7:K7">SUM(C8)</f>
        <v>5503950.32</v>
      </c>
      <c r="D7" s="475">
        <f t="shared" si="1"/>
        <v>5503950.32</v>
      </c>
      <c r="E7" s="479">
        <f t="shared" si="1"/>
        <v>0</v>
      </c>
      <c r="F7" s="475">
        <f t="shared" si="1"/>
        <v>11366618.959999999</v>
      </c>
      <c r="G7" s="475">
        <f t="shared" si="1"/>
        <v>10966818.959999999</v>
      </c>
      <c r="H7" s="480">
        <f t="shared" si="1"/>
        <v>399800</v>
      </c>
      <c r="I7" s="475">
        <f t="shared" si="1"/>
        <v>5862668.639999999</v>
      </c>
      <c r="J7" s="475">
        <f t="shared" si="1"/>
        <v>5462868.639999999</v>
      </c>
      <c r="K7" s="475">
        <f t="shared" si="1"/>
        <v>399800</v>
      </c>
      <c r="L7" s="498"/>
    </row>
    <row r="8" spans="1:12" ht="18" customHeight="1">
      <c r="A8" s="477">
        <v>20133</v>
      </c>
      <c r="B8" s="478" t="s">
        <v>43</v>
      </c>
      <c r="C8" s="475">
        <f aca="true" t="shared" si="2" ref="C8:K8">SUM(C9:C11)</f>
        <v>5503950.32</v>
      </c>
      <c r="D8" s="475">
        <f t="shared" si="2"/>
        <v>5503950.32</v>
      </c>
      <c r="E8" s="479">
        <f t="shared" si="2"/>
        <v>0</v>
      </c>
      <c r="F8" s="475">
        <f t="shared" si="2"/>
        <v>11366618.959999999</v>
      </c>
      <c r="G8" s="481">
        <f t="shared" si="2"/>
        <v>10966818.959999999</v>
      </c>
      <c r="H8" s="473">
        <f t="shared" si="2"/>
        <v>399800</v>
      </c>
      <c r="I8" s="499">
        <f t="shared" si="2"/>
        <v>5862668.639999999</v>
      </c>
      <c r="J8" s="475">
        <f t="shared" si="2"/>
        <v>5462868.639999999</v>
      </c>
      <c r="K8" s="475">
        <f t="shared" si="2"/>
        <v>399800</v>
      </c>
      <c r="L8" s="498"/>
    </row>
    <row r="9" spans="1:12" ht="18" customHeight="1">
      <c r="A9" s="482" t="s">
        <v>44</v>
      </c>
      <c r="B9" s="483" t="s">
        <v>45</v>
      </c>
      <c r="C9" s="472">
        <f>D9+E9</f>
        <v>4252380.2</v>
      </c>
      <c r="D9" s="339">
        <v>4252380.2</v>
      </c>
      <c r="E9" s="479"/>
      <c r="F9" s="476">
        <f aca="true" t="shared" si="3" ref="F9:F35">SUM(G9:H9)</f>
        <v>6467812.199999999</v>
      </c>
      <c r="G9" s="473">
        <f>4252380.2+4809934-2594502</f>
        <v>6467812.199999999</v>
      </c>
      <c r="H9" s="484"/>
      <c r="I9" s="472">
        <f aca="true" t="shared" si="4" ref="I9:I35">J9+K9</f>
        <v>2215431.999999999</v>
      </c>
      <c r="J9" s="500">
        <f aca="true" t="shared" si="5" ref="J9:J35">G9-D9</f>
        <v>2215431.999999999</v>
      </c>
      <c r="K9" s="474">
        <f aca="true" t="shared" si="6" ref="K9:K35">H9-E9</f>
        <v>0</v>
      </c>
      <c r="L9" s="501" t="s">
        <v>46</v>
      </c>
    </row>
    <row r="10" spans="1:12" ht="18" customHeight="1">
      <c r="A10" s="482" t="s">
        <v>47</v>
      </c>
      <c r="B10" s="483" t="s">
        <v>48</v>
      </c>
      <c r="C10" s="472">
        <f>D10+E10</f>
        <v>1251570.12</v>
      </c>
      <c r="D10" s="339">
        <v>1251570.12</v>
      </c>
      <c r="E10" s="479"/>
      <c r="F10" s="476">
        <f t="shared" si="3"/>
        <v>1904504.7600000002</v>
      </c>
      <c r="G10" s="473">
        <f>1251570.12+652934.64</f>
        <v>1904504.7600000002</v>
      </c>
      <c r="H10" s="484"/>
      <c r="I10" s="472">
        <f t="shared" si="4"/>
        <v>652934.6400000001</v>
      </c>
      <c r="J10" s="500">
        <f t="shared" si="5"/>
        <v>652934.6400000001</v>
      </c>
      <c r="K10" s="474">
        <f t="shared" si="6"/>
        <v>0</v>
      </c>
      <c r="L10" s="502" t="s">
        <v>12</v>
      </c>
    </row>
    <row r="11" spans="1:12" ht="18" customHeight="1">
      <c r="A11" s="482" t="s">
        <v>49</v>
      </c>
      <c r="B11" s="483" t="s">
        <v>50</v>
      </c>
      <c r="C11" s="472"/>
      <c r="E11" s="479"/>
      <c r="F11" s="476">
        <f t="shared" si="3"/>
        <v>2994302</v>
      </c>
      <c r="G11" s="485">
        <v>2594502</v>
      </c>
      <c r="H11" s="484">
        <v>399800</v>
      </c>
      <c r="I11" s="472">
        <f t="shared" si="4"/>
        <v>2994302</v>
      </c>
      <c r="J11" s="500">
        <f t="shared" si="5"/>
        <v>2594502</v>
      </c>
      <c r="K11" s="474">
        <f t="shared" si="6"/>
        <v>399800</v>
      </c>
      <c r="L11" s="502"/>
    </row>
    <row r="12" spans="1:12" ht="18" customHeight="1">
      <c r="A12" s="482" t="s">
        <v>51</v>
      </c>
      <c r="B12" s="483" t="s">
        <v>52</v>
      </c>
      <c r="C12" s="472">
        <f>SUM(C13,C15)</f>
        <v>23930000</v>
      </c>
      <c r="D12" s="473">
        <f>SUM(D13,D15)</f>
        <v>0</v>
      </c>
      <c r="E12" s="479">
        <f>SUM(E13,E15)</f>
        <v>23930000</v>
      </c>
      <c r="F12" s="479">
        <f t="shared" si="3"/>
        <v>31655772.68</v>
      </c>
      <c r="G12" s="479">
        <f>SUM(G13,G15)</f>
        <v>0</v>
      </c>
      <c r="H12" s="479">
        <f>SUM(H13,H15)</f>
        <v>31655772.68</v>
      </c>
      <c r="I12" s="472">
        <f t="shared" si="4"/>
        <v>7725772.68</v>
      </c>
      <c r="J12" s="500">
        <f t="shared" si="5"/>
        <v>0</v>
      </c>
      <c r="K12" s="474">
        <f t="shared" si="6"/>
        <v>7725772.68</v>
      </c>
      <c r="L12" s="503"/>
    </row>
    <row r="13" spans="1:12" ht="18" customHeight="1">
      <c r="A13" s="482" t="s">
        <v>53</v>
      </c>
      <c r="B13" s="483" t="s">
        <v>54</v>
      </c>
      <c r="C13" s="472">
        <f>D13+E13</f>
        <v>23930000</v>
      </c>
      <c r="D13" s="473"/>
      <c r="E13" s="472">
        <f>SUM(E14)</f>
        <v>23930000</v>
      </c>
      <c r="F13" s="472">
        <f t="shared" si="3"/>
        <v>20481472.68</v>
      </c>
      <c r="G13" s="472">
        <f>SUM(G14)</f>
        <v>0</v>
      </c>
      <c r="H13" s="472">
        <f>SUM(H14)</f>
        <v>20481472.68</v>
      </c>
      <c r="I13" s="472">
        <f t="shared" si="4"/>
        <v>-3448527.3200000003</v>
      </c>
      <c r="J13" s="500">
        <f t="shared" si="5"/>
        <v>0</v>
      </c>
      <c r="K13" s="474">
        <f t="shared" si="6"/>
        <v>-3448527.3200000003</v>
      </c>
      <c r="L13" s="503"/>
    </row>
    <row r="14" spans="1:12" ht="18" customHeight="1">
      <c r="A14" s="482" t="s">
        <v>55</v>
      </c>
      <c r="B14" s="483" t="s">
        <v>56</v>
      </c>
      <c r="C14" s="472">
        <f>D14+E14</f>
        <v>23930000</v>
      </c>
      <c r="D14" s="473"/>
      <c r="E14" s="479">
        <v>23930000</v>
      </c>
      <c r="F14" s="476">
        <f t="shared" si="3"/>
        <v>20481472.68</v>
      </c>
      <c r="G14" s="473"/>
      <c r="H14" s="484">
        <f>24202300.68-450000-320000-250000-10000-186000-35000-22330-2500000+52502</f>
        <v>20481472.68</v>
      </c>
      <c r="I14" s="472">
        <f t="shared" si="4"/>
        <v>-3448527.3200000003</v>
      </c>
      <c r="J14" s="500">
        <f t="shared" si="5"/>
        <v>0</v>
      </c>
      <c r="K14" s="474">
        <f t="shared" si="6"/>
        <v>-3448527.3200000003</v>
      </c>
      <c r="L14" s="502"/>
    </row>
    <row r="15" spans="1:12" ht="18" customHeight="1">
      <c r="A15" s="482" t="s">
        <v>57</v>
      </c>
      <c r="B15" s="483" t="s">
        <v>58</v>
      </c>
      <c r="C15" s="472">
        <f aca="true" t="shared" si="7" ref="C15:H15">SUM(C16)</f>
        <v>0</v>
      </c>
      <c r="D15" s="473">
        <f t="shared" si="7"/>
        <v>0</v>
      </c>
      <c r="E15" s="479">
        <f t="shared" si="7"/>
        <v>0</v>
      </c>
      <c r="F15" s="476">
        <f t="shared" si="3"/>
        <v>11174300</v>
      </c>
      <c r="G15" s="473">
        <f t="shared" si="7"/>
        <v>0</v>
      </c>
      <c r="H15" s="484">
        <f t="shared" si="7"/>
        <v>11174300</v>
      </c>
      <c r="I15" s="472">
        <f t="shared" si="4"/>
        <v>11174300</v>
      </c>
      <c r="J15" s="500">
        <f t="shared" si="5"/>
        <v>0</v>
      </c>
      <c r="K15" s="474">
        <f t="shared" si="6"/>
        <v>11174300</v>
      </c>
      <c r="L15" s="502"/>
    </row>
    <row r="16" spans="1:12" ht="18" customHeight="1">
      <c r="A16" s="482" t="s">
        <v>59</v>
      </c>
      <c r="B16" s="483" t="s">
        <v>58</v>
      </c>
      <c r="C16" s="472"/>
      <c r="D16" s="473"/>
      <c r="E16" s="479"/>
      <c r="F16" s="476">
        <f t="shared" si="3"/>
        <v>11174300</v>
      </c>
      <c r="G16" s="473"/>
      <c r="H16" s="486">
        <f>8090000+8484300-3900000-1500000</f>
        <v>11174300</v>
      </c>
      <c r="I16" s="472">
        <f t="shared" si="4"/>
        <v>11174300</v>
      </c>
      <c r="J16" s="500">
        <f t="shared" si="5"/>
        <v>0</v>
      </c>
      <c r="K16" s="474">
        <f t="shared" si="6"/>
        <v>11174300</v>
      </c>
      <c r="L16" s="502"/>
    </row>
    <row r="17" spans="1:12" ht="18" customHeight="1">
      <c r="A17" s="482">
        <v>208</v>
      </c>
      <c r="B17" s="487" t="s">
        <v>60</v>
      </c>
      <c r="C17" s="472">
        <f aca="true" t="shared" si="8" ref="C17:K17">SUM(C18,C21)</f>
        <v>602623.0299999999</v>
      </c>
      <c r="D17" s="473">
        <f t="shared" si="8"/>
        <v>602623.0299999999</v>
      </c>
      <c r="E17" s="479">
        <f t="shared" si="8"/>
        <v>0</v>
      </c>
      <c r="F17" s="476">
        <f t="shared" si="8"/>
        <v>651758.1699999999</v>
      </c>
      <c r="G17" s="473">
        <f t="shared" si="8"/>
        <v>651758.1699999999</v>
      </c>
      <c r="H17" s="484">
        <f t="shared" si="8"/>
        <v>0</v>
      </c>
      <c r="I17" s="472">
        <f t="shared" si="8"/>
        <v>49135.140000000014</v>
      </c>
      <c r="J17" s="500">
        <f t="shared" si="8"/>
        <v>49135.140000000014</v>
      </c>
      <c r="K17" s="474">
        <f t="shared" si="8"/>
        <v>0</v>
      </c>
      <c r="L17" s="504"/>
    </row>
    <row r="18" spans="1:12" ht="18" customHeight="1">
      <c r="A18" s="482" t="s">
        <v>61</v>
      </c>
      <c r="B18" s="488" t="s">
        <v>62</v>
      </c>
      <c r="C18" s="472">
        <f aca="true" t="shared" si="9" ref="C18:K18">SUM(C19:C20)</f>
        <v>543730.83</v>
      </c>
      <c r="D18" s="473">
        <f t="shared" si="9"/>
        <v>543730.83</v>
      </c>
      <c r="E18" s="479">
        <f t="shared" si="9"/>
        <v>0</v>
      </c>
      <c r="F18" s="476">
        <f t="shared" si="9"/>
        <v>596543.97</v>
      </c>
      <c r="G18" s="473">
        <f t="shared" si="9"/>
        <v>596543.97</v>
      </c>
      <c r="H18" s="484">
        <f t="shared" si="9"/>
        <v>0</v>
      </c>
      <c r="I18" s="472">
        <f t="shared" si="9"/>
        <v>52813.140000000014</v>
      </c>
      <c r="J18" s="500">
        <f t="shared" si="9"/>
        <v>52813.140000000014</v>
      </c>
      <c r="K18" s="474">
        <f t="shared" si="9"/>
        <v>0</v>
      </c>
      <c r="L18" s="504"/>
    </row>
    <row r="19" spans="1:12" ht="18" customHeight="1">
      <c r="A19" s="482" t="s">
        <v>63</v>
      </c>
      <c r="B19" s="487" t="s">
        <v>64</v>
      </c>
      <c r="C19" s="472">
        <f>D19+E19</f>
        <v>481929.72</v>
      </c>
      <c r="D19" s="339">
        <v>481929.72</v>
      </c>
      <c r="E19" s="479"/>
      <c r="F19" s="476">
        <f t="shared" si="3"/>
        <v>534742.86</v>
      </c>
      <c r="G19" s="473">
        <f>+D19+50008.88+2804.26</f>
        <v>534742.86</v>
      </c>
      <c r="H19" s="484"/>
      <c r="I19" s="472">
        <f t="shared" si="4"/>
        <v>52813.140000000014</v>
      </c>
      <c r="J19" s="500">
        <f t="shared" si="5"/>
        <v>52813.140000000014</v>
      </c>
      <c r="K19" s="474">
        <f t="shared" si="6"/>
        <v>0</v>
      </c>
      <c r="L19" s="504"/>
    </row>
    <row r="20" spans="1:12" ht="18" customHeight="1">
      <c r="A20" s="482" t="s">
        <v>65</v>
      </c>
      <c r="B20" s="487" t="s">
        <v>66</v>
      </c>
      <c r="C20" s="472">
        <f>D20+E20</f>
        <v>61801.11</v>
      </c>
      <c r="D20" s="339">
        <v>61801.11</v>
      </c>
      <c r="E20" s="479"/>
      <c r="F20" s="476">
        <f t="shared" si="3"/>
        <v>61801.11</v>
      </c>
      <c r="G20" s="473">
        <f>+C20</f>
        <v>61801.11</v>
      </c>
      <c r="H20" s="484"/>
      <c r="I20" s="472">
        <f t="shared" si="4"/>
        <v>0</v>
      </c>
      <c r="J20" s="500">
        <f t="shared" si="5"/>
        <v>0</v>
      </c>
      <c r="K20" s="474">
        <f t="shared" si="6"/>
        <v>0</v>
      </c>
      <c r="L20" s="504"/>
    </row>
    <row r="21" spans="1:12" ht="18" customHeight="1">
      <c r="A21" s="482" t="s">
        <v>67</v>
      </c>
      <c r="B21" s="487" t="s">
        <v>68</v>
      </c>
      <c r="C21" s="472">
        <f aca="true" t="shared" si="10" ref="C21:H21">SUM(C22)</f>
        <v>58892.2</v>
      </c>
      <c r="D21" s="473">
        <f t="shared" si="10"/>
        <v>58892.2</v>
      </c>
      <c r="E21" s="479">
        <f t="shared" si="10"/>
        <v>0</v>
      </c>
      <c r="F21" s="476">
        <f t="shared" si="3"/>
        <v>55214.2</v>
      </c>
      <c r="G21" s="473">
        <f>+G22</f>
        <v>55214.2</v>
      </c>
      <c r="H21" s="484">
        <f t="shared" si="10"/>
        <v>0</v>
      </c>
      <c r="I21" s="472">
        <f t="shared" si="4"/>
        <v>-3678</v>
      </c>
      <c r="J21" s="500">
        <f t="shared" si="5"/>
        <v>-3678</v>
      </c>
      <c r="K21" s="474">
        <f t="shared" si="6"/>
        <v>0</v>
      </c>
      <c r="L21" s="504"/>
    </row>
    <row r="22" spans="1:12" ht="18" customHeight="1">
      <c r="A22" s="482" t="s">
        <v>69</v>
      </c>
      <c r="B22" s="487" t="s">
        <v>68</v>
      </c>
      <c r="C22" s="472">
        <f>D22+E22</f>
        <v>58892.2</v>
      </c>
      <c r="D22" s="339">
        <v>58892.2</v>
      </c>
      <c r="E22" s="479"/>
      <c r="F22" s="476">
        <f t="shared" si="3"/>
        <v>55214.2</v>
      </c>
      <c r="G22" s="473">
        <f>+D22+70.1+1251.9-5000</f>
        <v>55214.2</v>
      </c>
      <c r="H22" s="484"/>
      <c r="I22" s="472">
        <f t="shared" si="4"/>
        <v>-3678</v>
      </c>
      <c r="J22" s="500">
        <f t="shared" si="5"/>
        <v>-3678</v>
      </c>
      <c r="K22" s="474">
        <f t="shared" si="6"/>
        <v>0</v>
      </c>
      <c r="L22" s="505" t="s">
        <v>70</v>
      </c>
    </row>
    <row r="23" spans="1:12" ht="18" customHeight="1">
      <c r="A23" s="482" t="s">
        <v>71</v>
      </c>
      <c r="B23" s="488" t="s">
        <v>72</v>
      </c>
      <c r="C23" s="472">
        <f aca="true" t="shared" si="11" ref="C23:K23">SUM(C24)</f>
        <v>426346.32</v>
      </c>
      <c r="D23" s="473">
        <f t="shared" si="11"/>
        <v>426346.32</v>
      </c>
      <c r="E23" s="479">
        <f t="shared" si="11"/>
        <v>0</v>
      </c>
      <c r="F23" s="476">
        <f t="shared" si="11"/>
        <v>469007.60000000003</v>
      </c>
      <c r="G23" s="473">
        <f t="shared" si="11"/>
        <v>469007.60000000003</v>
      </c>
      <c r="H23" s="484">
        <f t="shared" si="11"/>
        <v>0</v>
      </c>
      <c r="I23" s="472">
        <f t="shared" si="11"/>
        <v>42661.28000000001</v>
      </c>
      <c r="J23" s="500">
        <f t="shared" si="11"/>
        <v>42661.28000000001</v>
      </c>
      <c r="K23" s="474">
        <f t="shared" si="11"/>
        <v>0</v>
      </c>
      <c r="L23" s="504"/>
    </row>
    <row r="24" spans="1:12" ht="18" customHeight="1">
      <c r="A24" s="482" t="s">
        <v>73</v>
      </c>
      <c r="B24" s="488" t="s">
        <v>74</v>
      </c>
      <c r="C24" s="472">
        <f aca="true" t="shared" si="12" ref="C24:K24">SUM(C25:C27)</f>
        <v>426346.32</v>
      </c>
      <c r="D24" s="473">
        <f t="shared" si="12"/>
        <v>426346.32</v>
      </c>
      <c r="E24" s="479">
        <f t="shared" si="12"/>
        <v>0</v>
      </c>
      <c r="F24" s="476">
        <f t="shared" si="12"/>
        <v>469007.60000000003</v>
      </c>
      <c r="G24" s="473">
        <f t="shared" si="12"/>
        <v>469007.60000000003</v>
      </c>
      <c r="H24" s="484">
        <f t="shared" si="12"/>
        <v>0</v>
      </c>
      <c r="I24" s="472">
        <f t="shared" si="12"/>
        <v>42661.28000000001</v>
      </c>
      <c r="J24" s="500">
        <f t="shared" si="12"/>
        <v>42661.28000000001</v>
      </c>
      <c r="K24" s="474">
        <f t="shared" si="12"/>
        <v>0</v>
      </c>
      <c r="L24" s="504"/>
    </row>
    <row r="25" spans="1:12" ht="18" customHeight="1">
      <c r="A25" s="482" t="s">
        <v>75</v>
      </c>
      <c r="B25" s="168" t="s">
        <v>76</v>
      </c>
      <c r="C25" s="472">
        <f>D25+E25</f>
        <v>153655.44</v>
      </c>
      <c r="D25" s="339">
        <v>153655.44</v>
      </c>
      <c r="E25" s="479"/>
      <c r="F25" s="476">
        <f t="shared" si="3"/>
        <v>178457.17</v>
      </c>
      <c r="G25" s="473">
        <f>+D25+24801.73</f>
        <v>178457.17</v>
      </c>
      <c r="H25" s="484"/>
      <c r="I25" s="472">
        <f t="shared" si="4"/>
        <v>24801.73000000001</v>
      </c>
      <c r="J25" s="500">
        <f t="shared" si="5"/>
        <v>24801.73000000001</v>
      </c>
      <c r="K25" s="474">
        <f t="shared" si="6"/>
        <v>0</v>
      </c>
      <c r="L25" s="504"/>
    </row>
    <row r="26" spans="1:12" ht="18" customHeight="1">
      <c r="A26" s="482" t="s">
        <v>77</v>
      </c>
      <c r="B26" s="168" t="s">
        <v>78</v>
      </c>
      <c r="C26" s="472">
        <f>D26+E26</f>
        <v>93849.84</v>
      </c>
      <c r="D26" s="339">
        <v>93849.84</v>
      </c>
      <c r="E26" s="479"/>
      <c r="F26" s="476">
        <f t="shared" si="3"/>
        <v>95478.04</v>
      </c>
      <c r="G26" s="473">
        <f>+D26+1628.2</f>
        <v>95478.04</v>
      </c>
      <c r="H26" s="484"/>
      <c r="I26" s="472">
        <f t="shared" si="4"/>
        <v>1628.199999999997</v>
      </c>
      <c r="J26" s="500">
        <f t="shared" si="5"/>
        <v>1628.199999999997</v>
      </c>
      <c r="K26" s="474">
        <f t="shared" si="6"/>
        <v>0</v>
      </c>
      <c r="L26" s="504"/>
    </row>
    <row r="27" spans="1:12" ht="18" customHeight="1">
      <c r="A27" s="482" t="s">
        <v>79</v>
      </c>
      <c r="B27" s="168" t="s">
        <v>80</v>
      </c>
      <c r="C27" s="472">
        <f>D27+E27</f>
        <v>178841.04</v>
      </c>
      <c r="D27" s="339">
        <v>178841.04</v>
      </c>
      <c r="E27" s="479"/>
      <c r="F27" s="476">
        <f t="shared" si="3"/>
        <v>195072.39</v>
      </c>
      <c r="G27" s="473">
        <f>+D27+15354.63+876.72</f>
        <v>195072.39</v>
      </c>
      <c r="H27" s="484"/>
      <c r="I27" s="472">
        <f t="shared" si="4"/>
        <v>16231.350000000006</v>
      </c>
      <c r="J27" s="500">
        <f t="shared" si="5"/>
        <v>16231.350000000006</v>
      </c>
      <c r="K27" s="474">
        <f t="shared" si="6"/>
        <v>0</v>
      </c>
      <c r="L27" s="504"/>
    </row>
    <row r="28" spans="1:12" ht="18" customHeight="1">
      <c r="A28" s="482" t="s">
        <v>81</v>
      </c>
      <c r="B28" s="168" t="s">
        <v>82</v>
      </c>
      <c r="C28" s="472">
        <f aca="true" t="shared" si="13" ref="C28:K28">SUM(C29)</f>
        <v>689475.96</v>
      </c>
      <c r="D28" s="473">
        <f t="shared" si="13"/>
        <v>689475.96</v>
      </c>
      <c r="E28" s="479">
        <f t="shared" si="13"/>
        <v>0</v>
      </c>
      <c r="F28" s="476">
        <f t="shared" si="13"/>
        <v>767002.96</v>
      </c>
      <c r="G28" s="473">
        <f t="shared" si="13"/>
        <v>767002.96</v>
      </c>
      <c r="H28" s="484">
        <f t="shared" si="13"/>
        <v>0</v>
      </c>
      <c r="I28" s="472">
        <f t="shared" si="13"/>
        <v>77527</v>
      </c>
      <c r="J28" s="500">
        <f t="shared" si="13"/>
        <v>77527</v>
      </c>
      <c r="K28" s="474">
        <f t="shared" si="13"/>
        <v>0</v>
      </c>
      <c r="L28" s="504"/>
    </row>
    <row r="29" spans="1:12" ht="18" customHeight="1">
      <c r="A29" s="482" t="s">
        <v>83</v>
      </c>
      <c r="B29" s="168" t="s">
        <v>84</v>
      </c>
      <c r="C29" s="472">
        <f aca="true" t="shared" si="14" ref="C29:K29">SUM(C30)</f>
        <v>689475.96</v>
      </c>
      <c r="D29" s="473">
        <f t="shared" si="14"/>
        <v>689475.96</v>
      </c>
      <c r="E29" s="479">
        <f t="shared" si="14"/>
        <v>0</v>
      </c>
      <c r="F29" s="476">
        <f t="shared" si="14"/>
        <v>767002.96</v>
      </c>
      <c r="G29" s="473">
        <f t="shared" si="14"/>
        <v>767002.96</v>
      </c>
      <c r="H29" s="484">
        <f t="shared" si="14"/>
        <v>0</v>
      </c>
      <c r="I29" s="472">
        <f t="shared" si="14"/>
        <v>77527</v>
      </c>
      <c r="J29" s="500">
        <f t="shared" si="14"/>
        <v>77527</v>
      </c>
      <c r="K29" s="474">
        <f t="shared" si="14"/>
        <v>0</v>
      </c>
      <c r="L29" s="504"/>
    </row>
    <row r="30" spans="1:12" ht="18" customHeight="1">
      <c r="A30" s="482" t="s">
        <v>85</v>
      </c>
      <c r="B30" s="168" t="s">
        <v>86</v>
      </c>
      <c r="C30" s="472">
        <f>D30+E30</f>
        <v>689475.96</v>
      </c>
      <c r="D30" s="339">
        <v>689475.96</v>
      </c>
      <c r="E30" s="479"/>
      <c r="F30" s="476">
        <f t="shared" si="3"/>
        <v>767002.96</v>
      </c>
      <c r="G30" s="473">
        <f>+D30+4356+73171</f>
        <v>767002.96</v>
      </c>
      <c r="H30" s="484"/>
      <c r="I30" s="472">
        <f t="shared" si="4"/>
        <v>77527</v>
      </c>
      <c r="J30" s="500">
        <f t="shared" si="5"/>
        <v>77527</v>
      </c>
      <c r="K30" s="474">
        <f t="shared" si="6"/>
        <v>0</v>
      </c>
      <c r="L30" s="504"/>
    </row>
    <row r="31" spans="1:12" ht="18" customHeight="1">
      <c r="A31" s="482" t="s">
        <v>87</v>
      </c>
      <c r="B31" s="168" t="s">
        <v>88</v>
      </c>
      <c r="C31" s="472">
        <f aca="true" t="shared" si="15" ref="C31:H31">SUM(C32)</f>
        <v>2510000</v>
      </c>
      <c r="D31" s="473">
        <f t="shared" si="15"/>
        <v>0</v>
      </c>
      <c r="E31" s="479">
        <f t="shared" si="15"/>
        <v>2510000</v>
      </c>
      <c r="F31" s="476">
        <f t="shared" si="3"/>
        <v>6410000</v>
      </c>
      <c r="G31" s="473">
        <f t="shared" si="15"/>
        <v>0</v>
      </c>
      <c r="H31" s="484">
        <f t="shared" si="15"/>
        <v>6410000</v>
      </c>
      <c r="I31" s="472">
        <f t="shared" si="4"/>
        <v>3900000</v>
      </c>
      <c r="J31" s="500">
        <f t="shared" si="5"/>
        <v>0</v>
      </c>
      <c r="K31" s="474">
        <f t="shared" si="6"/>
        <v>3900000</v>
      </c>
      <c r="L31" s="504"/>
    </row>
    <row r="32" spans="1:12" ht="18" customHeight="1">
      <c r="A32" s="482" t="s">
        <v>89</v>
      </c>
      <c r="B32" s="168" t="s">
        <v>90</v>
      </c>
      <c r="C32" s="472">
        <f aca="true" t="shared" si="16" ref="C32:H32">SUM(C33)</f>
        <v>2510000</v>
      </c>
      <c r="D32" s="473">
        <f t="shared" si="16"/>
        <v>0</v>
      </c>
      <c r="E32" s="479">
        <f t="shared" si="16"/>
        <v>2510000</v>
      </c>
      <c r="F32" s="476">
        <f t="shared" si="3"/>
        <v>6410000</v>
      </c>
      <c r="G32" s="473">
        <f t="shared" si="16"/>
        <v>0</v>
      </c>
      <c r="H32" s="484">
        <f t="shared" si="16"/>
        <v>6410000</v>
      </c>
      <c r="I32" s="472">
        <f t="shared" si="4"/>
        <v>3900000</v>
      </c>
      <c r="J32" s="500">
        <f t="shared" si="5"/>
        <v>0</v>
      </c>
      <c r="K32" s="474">
        <f t="shared" si="6"/>
        <v>3900000</v>
      </c>
      <c r="L32" s="504"/>
    </row>
    <row r="33" spans="1:12" ht="39.75" customHeight="1">
      <c r="A33" s="482" t="s">
        <v>91</v>
      </c>
      <c r="B33" s="168" t="s">
        <v>92</v>
      </c>
      <c r="C33" s="472">
        <f>D33+E33</f>
        <v>2510000</v>
      </c>
      <c r="D33" s="473"/>
      <c r="E33" s="479">
        <v>2510000</v>
      </c>
      <c r="F33" s="476">
        <f t="shared" si="3"/>
        <v>6410000</v>
      </c>
      <c r="G33" s="473"/>
      <c r="H33" s="484">
        <f>2510000+4900000-1000000</f>
        <v>6410000</v>
      </c>
      <c r="I33" s="472">
        <f t="shared" si="4"/>
        <v>3900000</v>
      </c>
      <c r="J33" s="500">
        <f t="shared" si="5"/>
        <v>0</v>
      </c>
      <c r="K33" s="474">
        <f t="shared" si="6"/>
        <v>3900000</v>
      </c>
      <c r="L33" s="506" t="s">
        <v>93</v>
      </c>
    </row>
    <row r="34" spans="1:12" ht="18" customHeight="1">
      <c r="A34" s="482"/>
      <c r="B34" s="473"/>
      <c r="C34" s="473"/>
      <c r="D34" s="473"/>
      <c r="E34" s="473"/>
      <c r="F34" s="476">
        <f t="shared" si="3"/>
        <v>0</v>
      </c>
      <c r="G34" s="473"/>
      <c r="H34" s="484"/>
      <c r="I34" s="362">
        <f t="shared" si="4"/>
        <v>0</v>
      </c>
      <c r="J34" s="362">
        <f t="shared" si="5"/>
        <v>0</v>
      </c>
      <c r="K34" s="362">
        <f t="shared" si="6"/>
        <v>0</v>
      </c>
      <c r="L34" s="504"/>
    </row>
    <row r="35" spans="1:12" ht="18" customHeight="1">
      <c r="A35" s="482"/>
      <c r="B35" s="489"/>
      <c r="C35" s="490">
        <f>D35+E35</f>
        <v>0</v>
      </c>
      <c r="D35" s="491"/>
      <c r="E35" s="492"/>
      <c r="F35" s="493">
        <f t="shared" si="3"/>
        <v>0</v>
      </c>
      <c r="G35" s="491"/>
      <c r="H35" s="494"/>
      <c r="I35" s="490">
        <f t="shared" si="4"/>
        <v>0</v>
      </c>
      <c r="J35" s="507">
        <f t="shared" si="5"/>
        <v>0</v>
      </c>
      <c r="K35" s="508">
        <f t="shared" si="6"/>
        <v>0</v>
      </c>
      <c r="L35" s="509"/>
    </row>
  </sheetData>
  <sheetProtection/>
  <mergeCells count="9">
    <mergeCell ref="A2:L2"/>
    <mergeCell ref="K3:L3"/>
    <mergeCell ref="C4:E4"/>
    <mergeCell ref="F4:H4"/>
    <mergeCell ref="I4:K4"/>
    <mergeCell ref="A6:B6"/>
    <mergeCell ref="A4:A5"/>
    <mergeCell ref="B4:B5"/>
    <mergeCell ref="L4:L5"/>
  </mergeCells>
  <printOptions horizontalCentered="1"/>
  <pageMargins left="0.2" right="0.2" top="0.5895833333333333" bottom="0.38958333333333334" header="0.5097222222222222" footer="0.5097222222222222"/>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X70"/>
  <sheetViews>
    <sheetView view="pageBreakPreview" zoomScaleSheetLayoutView="100" workbookViewId="0" topLeftCell="A1">
      <pane xSplit="6" ySplit="6" topLeftCell="J7" activePane="bottomRight" state="frozen"/>
      <selection pane="bottomRight" activeCell="A2" sqref="A2:V2"/>
    </sheetView>
  </sheetViews>
  <sheetFormatPr defaultColWidth="9.33203125" defaultRowHeight="12.75"/>
  <cols>
    <col min="1" max="1" width="6.33203125" style="405" customWidth="1"/>
    <col min="2" max="2" width="4.5" style="405" customWidth="1"/>
    <col min="3" max="3" width="16" style="406" customWidth="1"/>
    <col min="4" max="4" width="6.33203125" style="405" customWidth="1"/>
    <col min="5" max="5" width="4.5" style="405" customWidth="1"/>
    <col min="6" max="6" width="17" style="406" customWidth="1"/>
    <col min="7" max="7" width="15.83203125" style="405" customWidth="1"/>
    <col min="8" max="8" width="16" style="405" customWidth="1"/>
    <col min="9" max="9" width="17.33203125" style="405" customWidth="1"/>
    <col min="10" max="10" width="14.5" style="405" customWidth="1"/>
    <col min="11" max="11" width="15.66015625" style="405" customWidth="1"/>
    <col min="12" max="12" width="22" style="405" customWidth="1"/>
    <col min="13" max="13" width="15.83203125" style="405" customWidth="1"/>
    <col min="14" max="14" width="14.66015625" style="405" customWidth="1"/>
    <col min="15" max="15" width="15.83203125" style="405" customWidth="1"/>
    <col min="16" max="16" width="15.5" style="405" customWidth="1"/>
    <col min="17" max="17" width="19.16015625" style="405" customWidth="1"/>
    <col min="18" max="18" width="13.83203125" style="405" customWidth="1"/>
    <col min="19" max="19" width="14.66015625" style="405" customWidth="1"/>
    <col min="20" max="20" width="13.83203125" style="405" customWidth="1"/>
    <col min="21" max="21" width="16" style="405" customWidth="1"/>
    <col min="22" max="22" width="15.16015625" style="407" customWidth="1"/>
    <col min="23" max="23" width="14.16015625" style="405" bestFit="1" customWidth="1"/>
    <col min="24" max="16384" width="9.33203125" style="405" customWidth="1"/>
  </cols>
  <sheetData>
    <row r="1" spans="1:2" ht="13.5">
      <c r="A1" s="408" t="s">
        <v>94</v>
      </c>
      <c r="B1" s="408"/>
    </row>
    <row r="2" spans="1:22" ht="19.5" customHeight="1">
      <c r="A2" s="409" t="s">
        <v>95</v>
      </c>
      <c r="B2" s="409"/>
      <c r="C2" s="410"/>
      <c r="D2" s="409"/>
      <c r="E2" s="409"/>
      <c r="F2" s="410"/>
      <c r="G2" s="409"/>
      <c r="H2" s="409"/>
      <c r="I2" s="409"/>
      <c r="J2" s="409"/>
      <c r="K2" s="409"/>
      <c r="L2" s="409"/>
      <c r="M2" s="409"/>
      <c r="N2" s="409"/>
      <c r="O2" s="409"/>
      <c r="P2" s="409"/>
      <c r="Q2" s="409"/>
      <c r="R2" s="409"/>
      <c r="S2" s="409"/>
      <c r="T2" s="409"/>
      <c r="U2" s="409"/>
      <c r="V2" s="410"/>
    </row>
    <row r="3" spans="1:22" ht="15" customHeight="1">
      <c r="A3" s="411"/>
      <c r="B3" s="411"/>
      <c r="C3" s="412"/>
      <c r="D3" s="411"/>
      <c r="E3" s="411"/>
      <c r="F3" s="412"/>
      <c r="G3" s="413"/>
      <c r="H3" s="414"/>
      <c r="I3" s="414"/>
      <c r="J3" s="414"/>
      <c r="K3" s="414"/>
      <c r="L3" s="414"/>
      <c r="M3" s="414"/>
      <c r="N3" s="414"/>
      <c r="O3" s="414"/>
      <c r="P3" s="414"/>
      <c r="Q3" s="414"/>
      <c r="R3" s="414"/>
      <c r="S3" s="414"/>
      <c r="T3" s="414"/>
      <c r="U3" s="447" t="s">
        <v>2</v>
      </c>
      <c r="V3" s="447"/>
    </row>
    <row r="4" spans="1:22" s="400" customFormat="1" ht="33" customHeight="1">
      <c r="A4" s="415" t="s">
        <v>96</v>
      </c>
      <c r="B4" s="416"/>
      <c r="C4" s="416"/>
      <c r="D4" s="416" t="s">
        <v>97</v>
      </c>
      <c r="E4" s="416"/>
      <c r="F4" s="417"/>
      <c r="G4" s="418" t="s">
        <v>7</v>
      </c>
      <c r="H4" s="418"/>
      <c r="I4" s="418"/>
      <c r="J4" s="418" t="s">
        <v>8</v>
      </c>
      <c r="K4" s="418"/>
      <c r="L4" s="418"/>
      <c r="M4" s="439" t="s">
        <v>9</v>
      </c>
      <c r="N4" s="439"/>
      <c r="O4" s="439"/>
      <c r="P4" s="439"/>
      <c r="Q4" s="439"/>
      <c r="R4" s="439"/>
      <c r="S4" s="439"/>
      <c r="T4" s="439"/>
      <c r="U4" s="439"/>
      <c r="V4" s="418" t="s">
        <v>5</v>
      </c>
    </row>
    <row r="5" spans="1:22" s="401" customFormat="1" ht="27" customHeight="1">
      <c r="A5" s="419" t="s">
        <v>36</v>
      </c>
      <c r="B5" s="420"/>
      <c r="C5" s="420" t="s">
        <v>37</v>
      </c>
      <c r="D5" s="420" t="s">
        <v>36</v>
      </c>
      <c r="E5" s="420"/>
      <c r="F5" s="421" t="s">
        <v>37</v>
      </c>
      <c r="G5" s="420" t="s">
        <v>38</v>
      </c>
      <c r="H5" s="420" t="s">
        <v>39</v>
      </c>
      <c r="I5" s="420" t="s">
        <v>40</v>
      </c>
      <c r="J5" s="420" t="s">
        <v>38</v>
      </c>
      <c r="K5" s="420" t="s">
        <v>39</v>
      </c>
      <c r="L5" s="420" t="s">
        <v>40</v>
      </c>
      <c r="M5" s="420" t="s">
        <v>98</v>
      </c>
      <c r="N5" s="420"/>
      <c r="O5" s="420"/>
      <c r="P5" s="420" t="s">
        <v>99</v>
      </c>
      <c r="Q5" s="420"/>
      <c r="R5" s="420"/>
      <c r="S5" s="420" t="s">
        <v>100</v>
      </c>
      <c r="T5" s="420"/>
      <c r="U5" s="420"/>
      <c r="V5" s="420"/>
    </row>
    <row r="6" spans="1:22" s="401" customFormat="1" ht="24" customHeight="1">
      <c r="A6" s="422" t="s">
        <v>101</v>
      </c>
      <c r="B6" s="423" t="s">
        <v>102</v>
      </c>
      <c r="C6" s="423"/>
      <c r="D6" s="423" t="s">
        <v>101</v>
      </c>
      <c r="E6" s="424" t="s">
        <v>102</v>
      </c>
      <c r="F6" s="425"/>
      <c r="G6" s="420"/>
      <c r="H6" s="420"/>
      <c r="I6" s="420"/>
      <c r="J6" s="420"/>
      <c r="K6" s="420"/>
      <c r="L6" s="420"/>
      <c r="M6" s="420" t="s">
        <v>38</v>
      </c>
      <c r="N6" s="420" t="s">
        <v>39</v>
      </c>
      <c r="O6" s="420" t="s">
        <v>40</v>
      </c>
      <c r="P6" s="420" t="s">
        <v>38</v>
      </c>
      <c r="Q6" s="420" t="s">
        <v>39</v>
      </c>
      <c r="R6" s="420" t="s">
        <v>40</v>
      </c>
      <c r="S6" s="420" t="s">
        <v>38</v>
      </c>
      <c r="T6" s="420" t="s">
        <v>39</v>
      </c>
      <c r="U6" s="420" t="s">
        <v>40</v>
      </c>
      <c r="V6" s="420"/>
    </row>
    <row r="7" spans="1:22" s="402" customFormat="1" ht="24" customHeight="1">
      <c r="A7" s="426" t="s">
        <v>103</v>
      </c>
      <c r="B7" s="427"/>
      <c r="C7" s="427"/>
      <c r="D7" s="427"/>
      <c r="E7" s="427"/>
      <c r="F7" s="428"/>
      <c r="G7" s="429">
        <f aca="true" t="shared" si="0" ref="G7:L7">SUM(G8,G19,G39,G41,G53,G56)</f>
        <v>33662395.63</v>
      </c>
      <c r="H7" s="429">
        <f t="shared" si="0"/>
        <v>7222395.63</v>
      </c>
      <c r="I7" s="429">
        <f t="shared" si="0"/>
        <v>26440000</v>
      </c>
      <c r="J7" s="440">
        <f t="shared" si="0"/>
        <v>51320160.37</v>
      </c>
      <c r="K7" s="440">
        <f t="shared" si="0"/>
        <v>12854587.689999998</v>
      </c>
      <c r="L7" s="440">
        <f t="shared" si="0"/>
        <v>38465572.68</v>
      </c>
      <c r="M7" s="429">
        <f aca="true" t="shared" si="1" ref="M7:M41">SUM(N7:O7)</f>
        <v>17657764.74</v>
      </c>
      <c r="N7" s="429">
        <f aca="true" t="shared" si="2" ref="N7:U7">N8+N19+N39+N41+N56+N53</f>
        <v>5632192.06</v>
      </c>
      <c r="O7" s="429">
        <f t="shared" si="2"/>
        <v>12025572.68</v>
      </c>
      <c r="P7" s="429">
        <f aca="true" t="shared" si="3" ref="P7:P57">Q7+R7</f>
        <v>13064640.68</v>
      </c>
      <c r="Q7" s="429">
        <f t="shared" si="2"/>
        <v>4752540</v>
      </c>
      <c r="R7" s="429">
        <f t="shared" si="2"/>
        <v>8312100.68</v>
      </c>
      <c r="S7" s="429">
        <f t="shared" si="2"/>
        <v>4593124.0600000005</v>
      </c>
      <c r="T7" s="429">
        <f t="shared" si="2"/>
        <v>879652.06</v>
      </c>
      <c r="U7" s="429">
        <f t="shared" si="2"/>
        <v>3713472</v>
      </c>
      <c r="V7" s="418"/>
    </row>
    <row r="8" spans="1:24" s="403" customFormat="1" ht="24" customHeight="1">
      <c r="A8" s="168" t="s">
        <v>104</v>
      </c>
      <c r="B8" s="168"/>
      <c r="C8" s="168" t="s">
        <v>105</v>
      </c>
      <c r="D8" s="168" t="s">
        <v>106</v>
      </c>
      <c r="E8" s="168"/>
      <c r="F8" s="430" t="s">
        <v>107</v>
      </c>
      <c r="G8" s="431">
        <f aca="true" t="shared" si="4" ref="G8:U8">SUM(G9:G18)</f>
        <v>5196632.71</v>
      </c>
      <c r="H8" s="431">
        <f t="shared" si="4"/>
        <v>5091632.71</v>
      </c>
      <c r="I8" s="431">
        <f t="shared" si="4"/>
        <v>105000</v>
      </c>
      <c r="J8" s="440">
        <f aca="true" t="shared" si="5" ref="J8:J57">SUM(K8:L8)</f>
        <v>7194370.85</v>
      </c>
      <c r="K8" s="441">
        <f t="shared" si="4"/>
        <v>7158970.85</v>
      </c>
      <c r="L8" s="441">
        <f t="shared" si="4"/>
        <v>35400</v>
      </c>
      <c r="M8" s="431">
        <f t="shared" si="4"/>
        <v>1997738.1399999997</v>
      </c>
      <c r="N8" s="431">
        <f t="shared" si="4"/>
        <v>2067338.1399999997</v>
      </c>
      <c r="O8" s="431">
        <f t="shared" si="4"/>
        <v>-69600</v>
      </c>
      <c r="P8" s="429">
        <f t="shared" si="3"/>
        <v>1472511</v>
      </c>
      <c r="Q8" s="431">
        <f t="shared" si="4"/>
        <v>1452111</v>
      </c>
      <c r="R8" s="431">
        <f t="shared" si="4"/>
        <v>20400</v>
      </c>
      <c r="S8" s="431">
        <f aca="true" t="shared" si="6" ref="S8:S57">SUM(T8:U8)</f>
        <v>525227.14</v>
      </c>
      <c r="T8" s="431">
        <f t="shared" si="4"/>
        <v>615227.14</v>
      </c>
      <c r="U8" s="431">
        <f t="shared" si="4"/>
        <v>-90000</v>
      </c>
      <c r="V8" s="448" t="s">
        <v>108</v>
      </c>
      <c r="W8" s="403">
        <f>+T8+Q8-N8</f>
        <v>0</v>
      </c>
      <c r="X8" s="403">
        <f>+U8+R8-O8</f>
        <v>0</v>
      </c>
    </row>
    <row r="9" spans="1:24" s="403" customFormat="1" ht="16.5" customHeight="1">
      <c r="A9" s="168"/>
      <c r="B9" s="168" t="s">
        <v>109</v>
      </c>
      <c r="C9" s="168" t="s">
        <v>110</v>
      </c>
      <c r="D9" s="168"/>
      <c r="E9" s="168" t="s">
        <v>109</v>
      </c>
      <c r="F9" s="430" t="s">
        <v>111</v>
      </c>
      <c r="G9" s="431">
        <v>1765248</v>
      </c>
      <c r="H9" s="431">
        <v>1765248</v>
      </c>
      <c r="I9" s="431">
        <v>0</v>
      </c>
      <c r="J9" s="440">
        <f t="shared" si="5"/>
        <v>2020199</v>
      </c>
      <c r="K9" s="431">
        <f>1765248+254951</f>
        <v>2020199</v>
      </c>
      <c r="L9" s="442"/>
      <c r="M9" s="431">
        <f t="shared" si="1"/>
        <v>254951</v>
      </c>
      <c r="N9" s="443">
        <f aca="true" t="shared" si="7" ref="N9:N41">K9-H9</f>
        <v>254951</v>
      </c>
      <c r="O9" s="443">
        <f aca="true" t="shared" si="8" ref="O9:O41">L9-I9</f>
        <v>0</v>
      </c>
      <c r="P9" s="429">
        <f t="shared" si="3"/>
        <v>0</v>
      </c>
      <c r="Q9" s="443"/>
      <c r="R9" s="443"/>
      <c r="S9" s="443">
        <f t="shared" si="6"/>
        <v>254951</v>
      </c>
      <c r="T9" s="443">
        <f>254951</f>
        <v>254951</v>
      </c>
      <c r="U9" s="443"/>
      <c r="V9" s="443"/>
      <c r="W9" s="403">
        <f aca="true" t="shared" si="9" ref="W9:W40">+T9+Q9-N9</f>
        <v>0</v>
      </c>
      <c r="X9" s="403">
        <f aca="true" t="shared" si="10" ref="X9:X40">+U9+R9-O9</f>
        <v>0</v>
      </c>
    </row>
    <row r="10" spans="1:24" s="403" customFormat="1" ht="16.5" customHeight="1">
      <c r="A10" s="168"/>
      <c r="B10" s="168"/>
      <c r="C10" s="168"/>
      <c r="D10" s="168"/>
      <c r="E10" s="168" t="s">
        <v>112</v>
      </c>
      <c r="F10" s="430" t="s">
        <v>113</v>
      </c>
      <c r="G10" s="431">
        <v>1506495.4</v>
      </c>
      <c r="H10" s="431">
        <v>1506495.4</v>
      </c>
      <c r="I10" s="431">
        <v>0</v>
      </c>
      <c r="J10" s="440">
        <f t="shared" si="5"/>
        <v>1655660.4</v>
      </c>
      <c r="K10" s="444">
        <f>1506495.4+77410+49155+4600</f>
        <v>1637660.4</v>
      </c>
      <c r="L10" s="442">
        <v>18000</v>
      </c>
      <c r="M10" s="431">
        <f t="shared" si="1"/>
        <v>149165</v>
      </c>
      <c r="N10" s="443">
        <f t="shared" si="7"/>
        <v>131165</v>
      </c>
      <c r="O10" s="443">
        <f t="shared" si="8"/>
        <v>18000</v>
      </c>
      <c r="P10" s="429">
        <f t="shared" si="3"/>
        <v>18000</v>
      </c>
      <c r="Q10" s="443"/>
      <c r="R10" s="443">
        <v>18000</v>
      </c>
      <c r="S10" s="443">
        <f t="shared" si="6"/>
        <v>131165</v>
      </c>
      <c r="T10" s="449">
        <f>77410+49155+4600</f>
        <v>131165</v>
      </c>
      <c r="U10" s="443"/>
      <c r="V10" s="443"/>
      <c r="W10" s="403">
        <f t="shared" si="9"/>
        <v>0</v>
      </c>
      <c r="X10" s="403">
        <f t="shared" si="10"/>
        <v>0</v>
      </c>
    </row>
    <row r="11" spans="1:24" s="403" customFormat="1" ht="16.5" customHeight="1">
      <c r="A11" s="168"/>
      <c r="B11" s="168"/>
      <c r="C11" s="168"/>
      <c r="D11" s="168"/>
      <c r="E11" s="168" t="s">
        <v>114</v>
      </c>
      <c r="F11" s="430" t="s">
        <v>115</v>
      </c>
      <c r="G11" s="431">
        <v>101444</v>
      </c>
      <c r="H11" s="431">
        <v>101444</v>
      </c>
      <c r="I11" s="431">
        <v>0</v>
      </c>
      <c r="J11" s="440">
        <f t="shared" si="5"/>
        <v>1623078</v>
      </c>
      <c r="K11" s="444">
        <f>101444+28700+27323+1452111+13500</f>
        <v>1623078</v>
      </c>
      <c r="L11" s="442"/>
      <c r="M11" s="431">
        <f t="shared" si="1"/>
        <v>1521634</v>
      </c>
      <c r="N11" s="443">
        <f t="shared" si="7"/>
        <v>1521634</v>
      </c>
      <c r="O11" s="443">
        <f t="shared" si="8"/>
        <v>0</v>
      </c>
      <c r="P11" s="429">
        <f t="shared" si="3"/>
        <v>1452111</v>
      </c>
      <c r="Q11" s="442">
        <v>1452111</v>
      </c>
      <c r="R11" s="443"/>
      <c r="S11" s="443">
        <f t="shared" si="6"/>
        <v>69523</v>
      </c>
      <c r="T11" s="449">
        <f>28700+27323+13500</f>
        <v>69523</v>
      </c>
      <c r="U11" s="443"/>
      <c r="V11" s="443"/>
      <c r="W11" s="403">
        <f t="shared" si="9"/>
        <v>0</v>
      </c>
      <c r="X11" s="403">
        <f t="shared" si="10"/>
        <v>0</v>
      </c>
    </row>
    <row r="12" spans="1:24" s="403" customFormat="1" ht="21" customHeight="1">
      <c r="A12" s="168"/>
      <c r="B12" s="168" t="s">
        <v>112</v>
      </c>
      <c r="C12" s="168" t="s">
        <v>116</v>
      </c>
      <c r="D12" s="168"/>
      <c r="E12" s="168" t="s">
        <v>117</v>
      </c>
      <c r="F12" s="430" t="s">
        <v>118</v>
      </c>
      <c r="G12" s="431">
        <v>481929.72</v>
      </c>
      <c r="H12" s="431">
        <v>481929.72</v>
      </c>
      <c r="I12" s="431">
        <v>0</v>
      </c>
      <c r="J12" s="440">
        <f t="shared" si="5"/>
        <v>531938.6</v>
      </c>
      <c r="K12" s="431">
        <f>481929.72+50008.88</f>
        <v>531938.6</v>
      </c>
      <c r="L12" s="442"/>
      <c r="M12" s="431">
        <f t="shared" si="1"/>
        <v>50008.880000000005</v>
      </c>
      <c r="N12" s="443">
        <f t="shared" si="7"/>
        <v>50008.880000000005</v>
      </c>
      <c r="O12" s="443">
        <f t="shared" si="8"/>
        <v>0</v>
      </c>
      <c r="P12" s="429">
        <f t="shared" si="3"/>
        <v>0</v>
      </c>
      <c r="Q12" s="443"/>
      <c r="R12" s="443"/>
      <c r="S12" s="443">
        <f t="shared" si="6"/>
        <v>50008.88</v>
      </c>
      <c r="T12" s="443">
        <v>50008.88</v>
      </c>
      <c r="U12" s="443"/>
      <c r="V12" s="443"/>
      <c r="W12" s="403">
        <f t="shared" si="9"/>
        <v>0</v>
      </c>
      <c r="X12" s="403">
        <f t="shared" si="10"/>
        <v>0</v>
      </c>
    </row>
    <row r="13" spans="1:24" s="403" customFormat="1" ht="16.5" customHeight="1">
      <c r="A13" s="168"/>
      <c r="B13" s="168"/>
      <c r="C13" s="168"/>
      <c r="D13" s="168"/>
      <c r="E13" s="168" t="s">
        <v>119</v>
      </c>
      <c r="F13" s="430" t="s">
        <v>120</v>
      </c>
      <c r="G13" s="431">
        <v>61801.11</v>
      </c>
      <c r="H13" s="431">
        <v>61801.11</v>
      </c>
      <c r="I13" s="431">
        <v>0</v>
      </c>
      <c r="J13" s="440">
        <f t="shared" si="5"/>
        <v>61801.11</v>
      </c>
      <c r="K13" s="431">
        <v>61801.11</v>
      </c>
      <c r="L13" s="442"/>
      <c r="M13" s="431">
        <f t="shared" si="1"/>
        <v>0</v>
      </c>
      <c r="N13" s="443">
        <f t="shared" si="7"/>
        <v>0</v>
      </c>
      <c r="O13" s="443">
        <f t="shared" si="8"/>
        <v>0</v>
      </c>
      <c r="P13" s="429">
        <f t="shared" si="3"/>
        <v>0</v>
      </c>
      <c r="Q13" s="443"/>
      <c r="R13" s="443"/>
      <c r="S13" s="443">
        <f t="shared" si="6"/>
        <v>0</v>
      </c>
      <c r="T13" s="443"/>
      <c r="U13" s="443"/>
      <c r="V13" s="443"/>
      <c r="W13" s="403">
        <f t="shared" si="9"/>
        <v>0</v>
      </c>
      <c r="X13" s="403">
        <f t="shared" si="10"/>
        <v>0</v>
      </c>
    </row>
    <row r="14" spans="1:24" s="403" customFormat="1" ht="21" customHeight="1">
      <c r="A14" s="168"/>
      <c r="B14" s="168"/>
      <c r="C14" s="168"/>
      <c r="D14" s="168"/>
      <c r="E14" s="168" t="s">
        <v>121</v>
      </c>
      <c r="F14" s="430" t="s">
        <v>122</v>
      </c>
      <c r="G14" s="431">
        <v>247505.28</v>
      </c>
      <c r="H14" s="431">
        <v>247505.28</v>
      </c>
      <c r="I14" s="431">
        <v>0</v>
      </c>
      <c r="J14" s="440">
        <f t="shared" si="5"/>
        <v>272307.01</v>
      </c>
      <c r="K14" s="431">
        <f>247505.28+24801.73</f>
        <v>272307.01</v>
      </c>
      <c r="L14" s="442"/>
      <c r="M14" s="431">
        <f t="shared" si="1"/>
        <v>24801.73000000001</v>
      </c>
      <c r="N14" s="443">
        <f t="shared" si="7"/>
        <v>24801.73000000001</v>
      </c>
      <c r="O14" s="443">
        <f t="shared" si="8"/>
        <v>0</v>
      </c>
      <c r="P14" s="429">
        <f t="shared" si="3"/>
        <v>0</v>
      </c>
      <c r="Q14" s="443"/>
      <c r="R14" s="443"/>
      <c r="S14" s="443">
        <f t="shared" si="6"/>
        <v>24801.73</v>
      </c>
      <c r="T14" s="443">
        <v>24801.73</v>
      </c>
      <c r="U14" s="443"/>
      <c r="V14" s="443"/>
      <c r="W14" s="403">
        <f t="shared" si="9"/>
        <v>0</v>
      </c>
      <c r="X14" s="403">
        <f t="shared" si="10"/>
        <v>0</v>
      </c>
    </row>
    <row r="15" spans="1:24" s="403" customFormat="1" ht="16.5" customHeight="1">
      <c r="A15" s="168"/>
      <c r="B15" s="168"/>
      <c r="C15" s="168"/>
      <c r="D15" s="168"/>
      <c r="E15" s="168" t="s">
        <v>123</v>
      </c>
      <c r="F15" s="430" t="s">
        <v>124</v>
      </c>
      <c r="G15" s="431">
        <v>178841.04</v>
      </c>
      <c r="H15" s="431">
        <v>178841.04</v>
      </c>
      <c r="I15" s="431">
        <v>0</v>
      </c>
      <c r="J15" s="440">
        <f t="shared" si="5"/>
        <v>194195.67</v>
      </c>
      <c r="K15" s="431">
        <f>178841.04+15354.63</f>
        <v>194195.67</v>
      </c>
      <c r="L15" s="442"/>
      <c r="M15" s="431">
        <f t="shared" si="1"/>
        <v>15354.630000000005</v>
      </c>
      <c r="N15" s="443">
        <f t="shared" si="7"/>
        <v>15354.630000000005</v>
      </c>
      <c r="O15" s="443">
        <f t="shared" si="8"/>
        <v>0</v>
      </c>
      <c r="P15" s="429">
        <f t="shared" si="3"/>
        <v>0</v>
      </c>
      <c r="Q15" s="443"/>
      <c r="R15" s="443"/>
      <c r="S15" s="443">
        <f t="shared" si="6"/>
        <v>15354.63</v>
      </c>
      <c r="T15" s="443">
        <v>15354.63</v>
      </c>
      <c r="U15" s="443"/>
      <c r="V15" s="443"/>
      <c r="W15" s="403">
        <f t="shared" si="9"/>
        <v>0</v>
      </c>
      <c r="X15" s="403">
        <f t="shared" si="10"/>
        <v>0</v>
      </c>
    </row>
    <row r="16" spans="1:24" s="403" customFormat="1" ht="28.5" customHeight="1">
      <c r="A16" s="168"/>
      <c r="B16" s="168"/>
      <c r="C16" s="168"/>
      <c r="D16" s="168"/>
      <c r="E16" s="168" t="s">
        <v>125</v>
      </c>
      <c r="F16" s="430" t="s">
        <v>126</v>
      </c>
      <c r="G16" s="431">
        <v>58892.2</v>
      </c>
      <c r="H16" s="431">
        <v>58892.2</v>
      </c>
      <c r="I16" s="431">
        <v>0</v>
      </c>
      <c r="J16" s="440">
        <f t="shared" si="5"/>
        <v>55144.1</v>
      </c>
      <c r="K16" s="431">
        <f>58892.2+1251.9-5000</f>
        <v>55144.1</v>
      </c>
      <c r="L16" s="442"/>
      <c r="M16" s="431">
        <f t="shared" si="1"/>
        <v>-3748.0999999999985</v>
      </c>
      <c r="N16" s="443">
        <f t="shared" si="7"/>
        <v>-3748.0999999999985</v>
      </c>
      <c r="O16" s="443">
        <f t="shared" si="8"/>
        <v>0</v>
      </c>
      <c r="P16" s="429">
        <f t="shared" si="3"/>
        <v>0</v>
      </c>
      <c r="Q16" s="443"/>
      <c r="R16" s="443"/>
      <c r="S16" s="443">
        <f t="shared" si="6"/>
        <v>-3748.1</v>
      </c>
      <c r="T16" s="443">
        <f>1251.9-5000</f>
        <v>-3748.1</v>
      </c>
      <c r="U16" s="443"/>
      <c r="V16" s="448" t="s">
        <v>127</v>
      </c>
      <c r="W16" s="403">
        <f t="shared" si="9"/>
        <v>0</v>
      </c>
      <c r="X16" s="403">
        <f t="shared" si="10"/>
        <v>0</v>
      </c>
    </row>
    <row r="17" spans="1:24" s="403" customFormat="1" ht="16.5" customHeight="1">
      <c r="A17" s="168"/>
      <c r="B17" s="168" t="s">
        <v>114</v>
      </c>
      <c r="C17" s="168" t="s">
        <v>86</v>
      </c>
      <c r="D17" s="168"/>
      <c r="E17" s="168" t="s">
        <v>128</v>
      </c>
      <c r="F17" s="430" t="s">
        <v>86</v>
      </c>
      <c r="G17" s="431">
        <v>689475.96</v>
      </c>
      <c r="H17" s="431">
        <v>689475.96</v>
      </c>
      <c r="I17" s="431">
        <v>0</v>
      </c>
      <c r="J17" s="440">
        <f t="shared" si="5"/>
        <v>762646.96</v>
      </c>
      <c r="K17" s="431">
        <f>689475.96+73171</f>
        <v>762646.96</v>
      </c>
      <c r="L17" s="442"/>
      <c r="M17" s="431">
        <f t="shared" si="1"/>
        <v>73171</v>
      </c>
      <c r="N17" s="443">
        <f t="shared" si="7"/>
        <v>73171</v>
      </c>
      <c r="O17" s="443">
        <f t="shared" si="8"/>
        <v>0</v>
      </c>
      <c r="P17" s="429">
        <f t="shared" si="3"/>
        <v>0</v>
      </c>
      <c r="Q17" s="443"/>
      <c r="R17" s="443"/>
      <c r="S17" s="443">
        <f t="shared" si="6"/>
        <v>73171</v>
      </c>
      <c r="T17" s="443">
        <v>73171</v>
      </c>
      <c r="U17" s="443"/>
      <c r="V17" s="443"/>
      <c r="W17" s="403">
        <f t="shared" si="9"/>
        <v>0</v>
      </c>
      <c r="X17" s="403">
        <f t="shared" si="10"/>
        <v>0</v>
      </c>
    </row>
    <row r="18" spans="1:24" s="403" customFormat="1" ht="31.5" customHeight="1">
      <c r="A18" s="168"/>
      <c r="B18" s="168" t="s">
        <v>129</v>
      </c>
      <c r="C18" s="168" t="s">
        <v>130</v>
      </c>
      <c r="D18" s="168"/>
      <c r="E18" s="168" t="s">
        <v>131</v>
      </c>
      <c r="F18" s="430" t="s">
        <v>132</v>
      </c>
      <c r="G18" s="431">
        <v>105000</v>
      </c>
      <c r="H18" s="431">
        <v>0</v>
      </c>
      <c r="I18" s="431">
        <v>105000</v>
      </c>
      <c r="J18" s="440">
        <f t="shared" si="5"/>
        <v>17400</v>
      </c>
      <c r="K18" s="431">
        <v>0</v>
      </c>
      <c r="L18" s="442">
        <v>17400</v>
      </c>
      <c r="M18" s="431">
        <f t="shared" si="1"/>
        <v>-87600</v>
      </c>
      <c r="N18" s="443">
        <f t="shared" si="7"/>
        <v>0</v>
      </c>
      <c r="O18" s="443">
        <f t="shared" si="8"/>
        <v>-87600</v>
      </c>
      <c r="P18" s="429">
        <f t="shared" si="3"/>
        <v>2400</v>
      </c>
      <c r="Q18" s="443"/>
      <c r="R18" s="443">
        <v>2400</v>
      </c>
      <c r="S18" s="443">
        <f t="shared" si="6"/>
        <v>-90000</v>
      </c>
      <c r="T18" s="443">
        <v>0</v>
      </c>
      <c r="U18" s="443">
        <v>-90000</v>
      </c>
      <c r="V18" s="448" t="s">
        <v>108</v>
      </c>
      <c r="W18" s="403">
        <f t="shared" si="9"/>
        <v>0</v>
      </c>
      <c r="X18" s="403">
        <f t="shared" si="10"/>
        <v>0</v>
      </c>
    </row>
    <row r="19" spans="1:24" s="403" customFormat="1" ht="24" customHeight="1">
      <c r="A19" s="168" t="s">
        <v>133</v>
      </c>
      <c r="B19" s="168"/>
      <c r="C19" s="168" t="s">
        <v>134</v>
      </c>
      <c r="D19" s="168" t="s">
        <v>135</v>
      </c>
      <c r="E19" s="168"/>
      <c r="F19" s="430" t="s">
        <v>136</v>
      </c>
      <c r="G19" s="431">
        <f>SUM(G20:G38)</f>
        <v>17163236.8</v>
      </c>
      <c r="H19" s="431">
        <f>SUM(H20:H38)</f>
        <v>1418236.8</v>
      </c>
      <c r="I19" s="431">
        <f>SUM(I20:I38)</f>
        <v>15745000</v>
      </c>
      <c r="J19" s="440">
        <f t="shared" si="5"/>
        <v>30095370.48</v>
      </c>
      <c r="K19" s="441">
        <f>SUM(K20:K38)</f>
        <v>3992042.8</v>
      </c>
      <c r="L19" s="441">
        <f>SUM(L20:L38)</f>
        <v>26103327.68</v>
      </c>
      <c r="M19" s="431">
        <f t="shared" si="1"/>
        <v>12932133.68</v>
      </c>
      <c r="N19" s="443">
        <f t="shared" si="7"/>
        <v>2573806</v>
      </c>
      <c r="O19" s="443">
        <f t="shared" si="8"/>
        <v>10358327.68</v>
      </c>
      <c r="P19" s="429">
        <f t="shared" si="3"/>
        <v>10468111.68</v>
      </c>
      <c r="Q19" s="431">
        <f>SUM(Q20:Q38)</f>
        <v>2513256</v>
      </c>
      <c r="R19" s="431">
        <f>SUM(R20:R38)</f>
        <v>7954855.68</v>
      </c>
      <c r="S19" s="431">
        <f t="shared" si="6"/>
        <v>2464022</v>
      </c>
      <c r="T19" s="431">
        <f>SUM(T20:T38)</f>
        <v>60550</v>
      </c>
      <c r="U19" s="431">
        <f>SUM(U20:U38)</f>
        <v>2403472</v>
      </c>
      <c r="V19" s="443"/>
      <c r="W19" s="403">
        <f t="shared" si="9"/>
        <v>0</v>
      </c>
      <c r="X19" s="403">
        <f t="shared" si="10"/>
        <v>0</v>
      </c>
    </row>
    <row r="20" spans="1:24" s="403" customFormat="1" ht="16.5" customHeight="1">
      <c r="A20" s="168"/>
      <c r="B20" s="168" t="s">
        <v>109</v>
      </c>
      <c r="C20" s="168" t="s">
        <v>137</v>
      </c>
      <c r="D20" s="168"/>
      <c r="E20" s="168" t="s">
        <v>109</v>
      </c>
      <c r="F20" s="430" t="s">
        <v>138</v>
      </c>
      <c r="G20" s="431">
        <v>492000</v>
      </c>
      <c r="H20" s="431">
        <v>182000</v>
      </c>
      <c r="I20" s="431">
        <v>310000</v>
      </c>
      <c r="J20" s="440">
        <f t="shared" si="5"/>
        <v>478000</v>
      </c>
      <c r="K20" s="431">
        <f>182000-57500</f>
        <v>124500</v>
      </c>
      <c r="L20" s="442">
        <f>353500</f>
        <v>353500</v>
      </c>
      <c r="M20" s="431">
        <f t="shared" si="1"/>
        <v>-14000</v>
      </c>
      <c r="N20" s="443">
        <f t="shared" si="7"/>
        <v>-57500</v>
      </c>
      <c r="O20" s="443">
        <f t="shared" si="8"/>
        <v>43500</v>
      </c>
      <c r="P20" s="429">
        <f t="shared" si="3"/>
        <v>-104000</v>
      </c>
      <c r="Q20" s="443">
        <v>-57500</v>
      </c>
      <c r="R20" s="443">
        <f>-61500+15000</f>
        <v>-46500</v>
      </c>
      <c r="S20" s="443">
        <f t="shared" si="6"/>
        <v>90000</v>
      </c>
      <c r="T20" s="443"/>
      <c r="U20" s="443">
        <f>20000+70000</f>
        <v>90000</v>
      </c>
      <c r="V20" s="448" t="s">
        <v>139</v>
      </c>
      <c r="W20" s="403">
        <f t="shared" si="9"/>
        <v>0</v>
      </c>
      <c r="X20" s="403">
        <f t="shared" si="10"/>
        <v>0</v>
      </c>
    </row>
    <row r="21" spans="1:24" s="403" customFormat="1" ht="24" customHeight="1">
      <c r="A21" s="168"/>
      <c r="B21" s="168"/>
      <c r="C21" s="168"/>
      <c r="D21" s="168"/>
      <c r="E21" s="168" t="s">
        <v>112</v>
      </c>
      <c r="F21" s="430" t="s">
        <v>140</v>
      </c>
      <c r="G21" s="431">
        <v>105000</v>
      </c>
      <c r="H21" s="431">
        <v>20000</v>
      </c>
      <c r="I21" s="431">
        <v>85000</v>
      </c>
      <c r="J21" s="440">
        <f t="shared" si="5"/>
        <v>213014.9</v>
      </c>
      <c r="K21" s="431">
        <f>20000-10000</f>
        <v>10000</v>
      </c>
      <c r="L21" s="442">
        <v>203014.9</v>
      </c>
      <c r="M21" s="431">
        <f t="shared" si="1"/>
        <v>108014.9</v>
      </c>
      <c r="N21" s="443">
        <f t="shared" si="7"/>
        <v>-10000</v>
      </c>
      <c r="O21" s="443">
        <f t="shared" si="8"/>
        <v>118014.9</v>
      </c>
      <c r="P21" s="429">
        <f t="shared" si="3"/>
        <v>138014.9</v>
      </c>
      <c r="Q21" s="443"/>
      <c r="R21" s="443">
        <v>138014.9</v>
      </c>
      <c r="S21" s="443">
        <f t="shared" si="6"/>
        <v>-30000</v>
      </c>
      <c r="T21" s="443">
        <v>-10000</v>
      </c>
      <c r="U21" s="443">
        <v>-20000</v>
      </c>
      <c r="V21" s="448" t="s">
        <v>141</v>
      </c>
      <c r="W21" s="403">
        <f t="shared" si="9"/>
        <v>0</v>
      </c>
      <c r="X21" s="403">
        <f t="shared" si="10"/>
        <v>0</v>
      </c>
    </row>
    <row r="22" spans="1:24" s="403" customFormat="1" ht="21.75" customHeight="1">
      <c r="A22" s="168"/>
      <c r="B22" s="168"/>
      <c r="C22" s="168"/>
      <c r="D22" s="168"/>
      <c r="E22" s="168" t="s">
        <v>142</v>
      </c>
      <c r="F22" s="430" t="s">
        <v>143</v>
      </c>
      <c r="G22" s="431">
        <v>10000</v>
      </c>
      <c r="H22" s="431">
        <v>10000</v>
      </c>
      <c r="I22" s="431">
        <v>0</v>
      </c>
      <c r="J22" s="440">
        <f t="shared" si="5"/>
        <v>2000</v>
      </c>
      <c r="K22" s="431">
        <f>10000-8000</f>
        <v>2000</v>
      </c>
      <c r="L22" s="442"/>
      <c r="M22" s="431">
        <f t="shared" si="1"/>
        <v>-8000</v>
      </c>
      <c r="N22" s="443">
        <f t="shared" si="7"/>
        <v>-8000</v>
      </c>
      <c r="O22" s="443">
        <f t="shared" si="8"/>
        <v>0</v>
      </c>
      <c r="P22" s="429">
        <f t="shared" si="3"/>
        <v>0</v>
      </c>
      <c r="Q22" s="443"/>
      <c r="R22" s="443"/>
      <c r="S22" s="443">
        <f t="shared" si="6"/>
        <v>-8000</v>
      </c>
      <c r="T22" s="443">
        <v>-8000</v>
      </c>
      <c r="U22" s="443"/>
      <c r="V22" s="448" t="s">
        <v>144</v>
      </c>
      <c r="W22" s="403">
        <f t="shared" si="9"/>
        <v>0</v>
      </c>
      <c r="X22" s="403">
        <f t="shared" si="10"/>
        <v>0</v>
      </c>
    </row>
    <row r="23" spans="1:24" s="403" customFormat="1" ht="21" customHeight="1">
      <c r="A23" s="168"/>
      <c r="B23" s="168"/>
      <c r="C23" s="168"/>
      <c r="D23" s="168"/>
      <c r="E23" s="168" t="s">
        <v>145</v>
      </c>
      <c r="F23" s="430" t="s">
        <v>146</v>
      </c>
      <c r="G23" s="431">
        <v>17500</v>
      </c>
      <c r="H23" s="431">
        <v>15000</v>
      </c>
      <c r="I23" s="431">
        <v>2500</v>
      </c>
      <c r="J23" s="440">
        <f t="shared" si="5"/>
        <v>14895.75</v>
      </c>
      <c r="K23" s="431">
        <f>15000-5000</f>
        <v>10000</v>
      </c>
      <c r="L23" s="442">
        <v>4895.75</v>
      </c>
      <c r="M23" s="431">
        <f t="shared" si="1"/>
        <v>-2604.25</v>
      </c>
      <c r="N23" s="443">
        <f t="shared" si="7"/>
        <v>-5000</v>
      </c>
      <c r="O23" s="443">
        <f t="shared" si="8"/>
        <v>2395.75</v>
      </c>
      <c r="P23" s="429">
        <f t="shared" si="3"/>
        <v>2395.75</v>
      </c>
      <c r="Q23" s="443"/>
      <c r="R23" s="443">
        <v>2395.75</v>
      </c>
      <c r="S23" s="443">
        <f t="shared" si="6"/>
        <v>-5000</v>
      </c>
      <c r="T23" s="443">
        <v>-5000</v>
      </c>
      <c r="U23" s="443"/>
      <c r="V23" s="448" t="s">
        <v>127</v>
      </c>
      <c r="W23" s="403">
        <f t="shared" si="9"/>
        <v>0</v>
      </c>
      <c r="X23" s="403">
        <f t="shared" si="10"/>
        <v>0</v>
      </c>
    </row>
    <row r="24" spans="1:24" s="403" customFormat="1" ht="16.5" customHeight="1">
      <c r="A24" s="168"/>
      <c r="B24" s="168"/>
      <c r="C24" s="168"/>
      <c r="D24" s="168"/>
      <c r="E24" s="168" t="s">
        <v>131</v>
      </c>
      <c r="F24" s="430" t="s">
        <v>147</v>
      </c>
      <c r="G24" s="431">
        <v>21000</v>
      </c>
      <c r="H24" s="431">
        <v>0</v>
      </c>
      <c r="I24" s="431">
        <v>21000</v>
      </c>
      <c r="J24" s="440">
        <f t="shared" si="5"/>
        <v>30672.78</v>
      </c>
      <c r="K24" s="431">
        <v>0</v>
      </c>
      <c r="L24" s="442">
        <v>30672.78</v>
      </c>
      <c r="M24" s="431">
        <f t="shared" si="1"/>
        <v>9672.779999999999</v>
      </c>
      <c r="N24" s="443">
        <f t="shared" si="7"/>
        <v>0</v>
      </c>
      <c r="O24" s="443">
        <f t="shared" si="8"/>
        <v>9672.779999999999</v>
      </c>
      <c r="P24" s="429">
        <f t="shared" si="3"/>
        <v>9672.78</v>
      </c>
      <c r="Q24" s="443"/>
      <c r="R24" s="443">
        <v>9672.78</v>
      </c>
      <c r="S24" s="443">
        <f t="shared" si="6"/>
        <v>0</v>
      </c>
      <c r="T24" s="443"/>
      <c r="U24" s="443"/>
      <c r="V24" s="443"/>
      <c r="W24" s="403">
        <f t="shared" si="9"/>
        <v>0</v>
      </c>
      <c r="X24" s="403">
        <f t="shared" si="10"/>
        <v>0</v>
      </c>
    </row>
    <row r="25" spans="1:24" s="403" customFormat="1" ht="16.5" customHeight="1">
      <c r="A25" s="168"/>
      <c r="B25" s="168"/>
      <c r="C25" s="168"/>
      <c r="D25" s="168"/>
      <c r="E25" s="168" t="s">
        <v>148</v>
      </c>
      <c r="F25" s="430" t="s">
        <v>149</v>
      </c>
      <c r="G25" s="431">
        <v>20000</v>
      </c>
      <c r="H25" s="431">
        <v>20000</v>
      </c>
      <c r="I25" s="431">
        <v>0</v>
      </c>
      <c r="J25" s="440">
        <f t="shared" si="5"/>
        <v>14500</v>
      </c>
      <c r="K25" s="431">
        <f>20000-10000</f>
        <v>10000</v>
      </c>
      <c r="L25" s="442">
        <v>4500</v>
      </c>
      <c r="M25" s="431">
        <f t="shared" si="1"/>
        <v>-5500</v>
      </c>
      <c r="N25" s="443">
        <f t="shared" si="7"/>
        <v>-10000</v>
      </c>
      <c r="O25" s="443">
        <f t="shared" si="8"/>
        <v>4500</v>
      </c>
      <c r="P25" s="429">
        <f t="shared" si="3"/>
        <v>4500</v>
      </c>
      <c r="Q25" s="443"/>
      <c r="R25" s="443">
        <v>4500</v>
      </c>
      <c r="S25" s="443">
        <f t="shared" si="6"/>
        <v>-10000</v>
      </c>
      <c r="T25" s="443">
        <v>-10000</v>
      </c>
      <c r="U25" s="443"/>
      <c r="V25" s="448" t="s">
        <v>150</v>
      </c>
      <c r="W25" s="403">
        <f t="shared" si="9"/>
        <v>0</v>
      </c>
      <c r="X25" s="403">
        <f t="shared" si="10"/>
        <v>0</v>
      </c>
    </row>
    <row r="26" spans="1:24" s="403" customFormat="1" ht="16.5" customHeight="1">
      <c r="A26" s="168"/>
      <c r="B26" s="168"/>
      <c r="C26" s="168"/>
      <c r="D26" s="168"/>
      <c r="E26" s="168" t="s">
        <v>119</v>
      </c>
      <c r="F26" s="430" t="s">
        <v>151</v>
      </c>
      <c r="G26" s="431">
        <v>22686</v>
      </c>
      <c r="H26" s="431">
        <v>0</v>
      </c>
      <c r="I26" s="431">
        <v>22686</v>
      </c>
      <c r="J26" s="440">
        <f t="shared" si="5"/>
        <v>47686</v>
      </c>
      <c r="K26" s="431">
        <v>0</v>
      </c>
      <c r="L26" s="442">
        <v>47686</v>
      </c>
      <c r="M26" s="431">
        <f t="shared" si="1"/>
        <v>25000</v>
      </c>
      <c r="N26" s="443">
        <f t="shared" si="7"/>
        <v>0</v>
      </c>
      <c r="O26" s="443">
        <f t="shared" si="8"/>
        <v>25000</v>
      </c>
      <c r="P26" s="429">
        <f t="shared" si="3"/>
        <v>25000</v>
      </c>
      <c r="Q26" s="443"/>
      <c r="R26" s="450">
        <v>25000</v>
      </c>
      <c r="S26" s="443">
        <f t="shared" si="6"/>
        <v>0</v>
      </c>
      <c r="T26" s="443"/>
      <c r="U26" s="443"/>
      <c r="V26" s="443"/>
      <c r="W26" s="403">
        <f t="shared" si="9"/>
        <v>0</v>
      </c>
      <c r="X26" s="403">
        <f t="shared" si="10"/>
        <v>0</v>
      </c>
    </row>
    <row r="27" spans="1:24" s="403" customFormat="1" ht="16.5" customHeight="1">
      <c r="A27" s="168"/>
      <c r="B27" s="168"/>
      <c r="C27" s="168"/>
      <c r="D27" s="168"/>
      <c r="E27" s="168" t="s">
        <v>123</v>
      </c>
      <c r="F27" s="430" t="s">
        <v>152</v>
      </c>
      <c r="G27" s="431">
        <v>606000</v>
      </c>
      <c r="H27" s="431">
        <v>50000</v>
      </c>
      <c r="I27" s="431">
        <v>556000</v>
      </c>
      <c r="J27" s="440">
        <f t="shared" si="5"/>
        <v>476100</v>
      </c>
      <c r="K27" s="431">
        <f>50000-10000</f>
        <v>40000</v>
      </c>
      <c r="L27" s="442">
        <v>436100</v>
      </c>
      <c r="M27" s="431">
        <f t="shared" si="1"/>
        <v>-129900</v>
      </c>
      <c r="N27" s="443">
        <f t="shared" si="7"/>
        <v>-10000</v>
      </c>
      <c r="O27" s="443">
        <f t="shared" si="8"/>
        <v>-119900</v>
      </c>
      <c r="P27" s="429">
        <f t="shared" si="3"/>
        <v>30100</v>
      </c>
      <c r="Q27" s="443"/>
      <c r="R27" s="451">
        <f>24723+5377</f>
        <v>30100</v>
      </c>
      <c r="S27" s="443">
        <f t="shared" si="6"/>
        <v>-160000</v>
      </c>
      <c r="T27" s="443">
        <v>-10000</v>
      </c>
      <c r="U27" s="443">
        <v>-150000</v>
      </c>
      <c r="V27" s="448" t="s">
        <v>153</v>
      </c>
      <c r="W27" s="403">
        <f t="shared" si="9"/>
        <v>0</v>
      </c>
      <c r="X27" s="403">
        <f t="shared" si="10"/>
        <v>0</v>
      </c>
    </row>
    <row r="28" spans="1:24" s="403" customFormat="1" ht="16.5" customHeight="1">
      <c r="A28" s="168"/>
      <c r="B28" s="168"/>
      <c r="C28" s="168"/>
      <c r="D28" s="168"/>
      <c r="E28" s="168" t="s">
        <v>154</v>
      </c>
      <c r="F28" s="430" t="s">
        <v>155</v>
      </c>
      <c r="G28" s="431">
        <v>145000</v>
      </c>
      <c r="H28" s="431">
        <v>80000</v>
      </c>
      <c r="I28" s="431">
        <v>65000</v>
      </c>
      <c r="J28" s="440">
        <f t="shared" si="5"/>
        <v>216719</v>
      </c>
      <c r="K28" s="431">
        <f>80000-23746</f>
        <v>56254</v>
      </c>
      <c r="L28" s="442">
        <v>160465</v>
      </c>
      <c r="M28" s="431">
        <f t="shared" si="1"/>
        <v>71719</v>
      </c>
      <c r="N28" s="443">
        <f t="shared" si="7"/>
        <v>-23746</v>
      </c>
      <c r="O28" s="443">
        <f t="shared" si="8"/>
        <v>95465</v>
      </c>
      <c r="P28" s="429">
        <f t="shared" si="3"/>
        <v>11719</v>
      </c>
      <c r="Q28" s="443">
        <v>-23746</v>
      </c>
      <c r="R28" s="443">
        <f>95465-60000</f>
        <v>35465</v>
      </c>
      <c r="S28" s="443">
        <f t="shared" si="6"/>
        <v>60000</v>
      </c>
      <c r="T28" s="443"/>
      <c r="U28" s="443">
        <f>40000+20000</f>
        <v>60000</v>
      </c>
      <c r="V28" s="448" t="s">
        <v>156</v>
      </c>
      <c r="W28" s="403">
        <f t="shared" si="9"/>
        <v>0</v>
      </c>
      <c r="X28" s="403">
        <f t="shared" si="10"/>
        <v>0</v>
      </c>
    </row>
    <row r="29" spans="1:24" s="403" customFormat="1" ht="16.5" customHeight="1" hidden="1">
      <c r="A29" s="168"/>
      <c r="B29" s="168"/>
      <c r="C29" s="168"/>
      <c r="D29" s="168"/>
      <c r="E29" s="168" t="s">
        <v>157</v>
      </c>
      <c r="F29" s="430" t="s">
        <v>158</v>
      </c>
      <c r="G29" s="431">
        <v>69337.32</v>
      </c>
      <c r="H29" s="431">
        <v>69337.32</v>
      </c>
      <c r="I29" s="431">
        <v>0</v>
      </c>
      <c r="J29" s="440">
        <f t="shared" si="5"/>
        <v>69337.32</v>
      </c>
      <c r="K29" s="431">
        <v>69337.32</v>
      </c>
      <c r="L29" s="442"/>
      <c r="M29" s="431">
        <f t="shared" si="1"/>
        <v>0</v>
      </c>
      <c r="N29" s="443">
        <f t="shared" si="7"/>
        <v>0</v>
      </c>
      <c r="O29" s="443">
        <f t="shared" si="8"/>
        <v>0</v>
      </c>
      <c r="P29" s="429">
        <f t="shared" si="3"/>
        <v>0</v>
      </c>
      <c r="Q29" s="443"/>
      <c r="R29" s="443"/>
      <c r="S29" s="443">
        <f t="shared" si="6"/>
        <v>0</v>
      </c>
      <c r="T29" s="443"/>
      <c r="U29" s="443"/>
      <c r="V29" s="443"/>
      <c r="W29" s="403">
        <f t="shared" si="9"/>
        <v>0</v>
      </c>
      <c r="X29" s="403">
        <f t="shared" si="10"/>
        <v>0</v>
      </c>
    </row>
    <row r="30" spans="1:24" s="403" customFormat="1" ht="16.5" customHeight="1" hidden="1">
      <c r="A30" s="168"/>
      <c r="B30" s="168"/>
      <c r="C30" s="168"/>
      <c r="D30" s="168"/>
      <c r="E30" s="168" t="s">
        <v>159</v>
      </c>
      <c r="F30" s="430" t="s">
        <v>160</v>
      </c>
      <c r="G30" s="431">
        <v>46299.48</v>
      </c>
      <c r="H30" s="431">
        <v>46299.48</v>
      </c>
      <c r="I30" s="431">
        <v>0</v>
      </c>
      <c r="J30" s="440">
        <f t="shared" si="5"/>
        <v>46299.48</v>
      </c>
      <c r="K30" s="431">
        <v>46299.48</v>
      </c>
      <c r="L30" s="442"/>
      <c r="M30" s="431">
        <f t="shared" si="1"/>
        <v>0</v>
      </c>
      <c r="N30" s="443">
        <f t="shared" si="7"/>
        <v>0</v>
      </c>
      <c r="O30" s="443">
        <f t="shared" si="8"/>
        <v>0</v>
      </c>
      <c r="P30" s="429">
        <f t="shared" si="3"/>
        <v>0</v>
      </c>
      <c r="Q30" s="443"/>
      <c r="R30" s="443"/>
      <c r="S30" s="443">
        <f t="shared" si="6"/>
        <v>0</v>
      </c>
      <c r="T30" s="443"/>
      <c r="U30" s="443"/>
      <c r="V30" s="443"/>
      <c r="W30" s="403">
        <f t="shared" si="9"/>
        <v>0</v>
      </c>
      <c r="X30" s="403">
        <f t="shared" si="10"/>
        <v>0</v>
      </c>
    </row>
    <row r="31" spans="1:24" s="403" customFormat="1" ht="19.5" customHeight="1">
      <c r="A31" s="168"/>
      <c r="B31" s="168"/>
      <c r="C31" s="168"/>
      <c r="D31" s="168"/>
      <c r="E31" s="168" t="s">
        <v>161</v>
      </c>
      <c r="F31" s="430" t="s">
        <v>162</v>
      </c>
      <c r="G31" s="431">
        <v>1024600</v>
      </c>
      <c r="H31" s="431">
        <v>334600</v>
      </c>
      <c r="I31" s="431">
        <v>690000</v>
      </c>
      <c r="J31" s="440">
        <f t="shared" si="5"/>
        <v>1040150</v>
      </c>
      <c r="K31" s="431">
        <f>334600+55550-40000</f>
        <v>350150</v>
      </c>
      <c r="L31" s="442">
        <v>690000</v>
      </c>
      <c r="M31" s="431">
        <f t="shared" si="1"/>
        <v>15550</v>
      </c>
      <c r="N31" s="443">
        <f t="shared" si="7"/>
        <v>15550</v>
      </c>
      <c r="O31" s="443">
        <f t="shared" si="8"/>
        <v>0</v>
      </c>
      <c r="P31" s="429">
        <f t="shared" si="3"/>
        <v>0</v>
      </c>
      <c r="Q31" s="443"/>
      <c r="R31" s="443"/>
      <c r="S31" s="443">
        <f t="shared" si="6"/>
        <v>15550</v>
      </c>
      <c r="T31" s="443">
        <f>-40000+55550</f>
        <v>15550</v>
      </c>
      <c r="U31" s="443"/>
      <c r="V31" s="448" t="s">
        <v>163</v>
      </c>
      <c r="W31" s="403">
        <f t="shared" si="9"/>
        <v>0</v>
      </c>
      <c r="X31" s="403">
        <f t="shared" si="10"/>
        <v>0</v>
      </c>
    </row>
    <row r="32" spans="1:24" s="403" customFormat="1" ht="16.5" customHeight="1">
      <c r="A32" s="168"/>
      <c r="B32" s="168" t="s">
        <v>112</v>
      </c>
      <c r="C32" s="168" t="s">
        <v>164</v>
      </c>
      <c r="D32" s="168"/>
      <c r="E32" s="168" t="s">
        <v>165</v>
      </c>
      <c r="F32" s="430" t="s">
        <v>164</v>
      </c>
      <c r="G32" s="431">
        <v>130000</v>
      </c>
      <c r="H32" s="431">
        <v>20000</v>
      </c>
      <c r="I32" s="431">
        <v>110000</v>
      </c>
      <c r="J32" s="440">
        <f t="shared" si="5"/>
        <v>76390</v>
      </c>
      <c r="K32" s="431">
        <f>20000-5000</f>
        <v>15000</v>
      </c>
      <c r="L32" s="442">
        <v>61390</v>
      </c>
      <c r="M32" s="431">
        <f t="shared" si="1"/>
        <v>-53610</v>
      </c>
      <c r="N32" s="443">
        <f t="shared" si="7"/>
        <v>-5000</v>
      </c>
      <c r="O32" s="443">
        <f t="shared" si="8"/>
        <v>-48610</v>
      </c>
      <c r="P32" s="429">
        <f t="shared" si="3"/>
        <v>-8610</v>
      </c>
      <c r="Q32" s="443"/>
      <c r="R32" s="443">
        <f>-19300+10690</f>
        <v>-8610</v>
      </c>
      <c r="S32" s="443">
        <f t="shared" si="6"/>
        <v>-45000</v>
      </c>
      <c r="T32" s="443">
        <v>-5000</v>
      </c>
      <c r="U32" s="443">
        <v>-40000</v>
      </c>
      <c r="V32" s="448" t="s">
        <v>166</v>
      </c>
      <c r="W32" s="403">
        <f t="shared" si="9"/>
        <v>0</v>
      </c>
      <c r="X32" s="403">
        <f t="shared" si="10"/>
        <v>0</v>
      </c>
    </row>
    <row r="33" spans="1:24" s="403" customFormat="1" ht="18" customHeight="1">
      <c r="A33" s="168"/>
      <c r="B33" s="168" t="s">
        <v>114</v>
      </c>
      <c r="C33" s="168" t="s">
        <v>167</v>
      </c>
      <c r="D33" s="168"/>
      <c r="E33" s="168" t="s">
        <v>168</v>
      </c>
      <c r="F33" s="430" t="s">
        <v>167</v>
      </c>
      <c r="G33" s="431">
        <v>695000</v>
      </c>
      <c r="H33" s="431">
        <v>30000</v>
      </c>
      <c r="I33" s="431">
        <v>665000</v>
      </c>
      <c r="J33" s="440">
        <f t="shared" si="5"/>
        <v>677502</v>
      </c>
      <c r="K33" s="431">
        <v>30000</v>
      </c>
      <c r="L33" s="442">
        <f>595000+52502</f>
        <v>647502</v>
      </c>
      <c r="M33" s="431">
        <f t="shared" si="1"/>
        <v>-17498</v>
      </c>
      <c r="N33" s="443">
        <f t="shared" si="7"/>
        <v>0</v>
      </c>
      <c r="O33" s="443">
        <f t="shared" si="8"/>
        <v>-17498</v>
      </c>
      <c r="P33" s="429">
        <f t="shared" si="3"/>
        <v>0</v>
      </c>
      <c r="Q33" s="443"/>
      <c r="R33" s="443"/>
      <c r="S33" s="443">
        <f t="shared" si="6"/>
        <v>-17498</v>
      </c>
      <c r="T33" s="443">
        <v>0</v>
      </c>
      <c r="U33" s="443">
        <f>52502-70000</f>
        <v>-17498</v>
      </c>
      <c r="V33" s="448" t="s">
        <v>169</v>
      </c>
      <c r="W33" s="403">
        <f t="shared" si="9"/>
        <v>0</v>
      </c>
      <c r="X33" s="403">
        <f t="shared" si="10"/>
        <v>0</v>
      </c>
    </row>
    <row r="34" spans="1:24" s="403" customFormat="1" ht="16.5" customHeight="1">
      <c r="A34" s="168"/>
      <c r="B34" s="168" t="s">
        <v>145</v>
      </c>
      <c r="C34" s="168" t="s">
        <v>170</v>
      </c>
      <c r="D34" s="168"/>
      <c r="E34" s="168" t="s">
        <v>171</v>
      </c>
      <c r="F34" s="430" t="s">
        <v>172</v>
      </c>
      <c r="G34" s="431">
        <v>50000</v>
      </c>
      <c r="H34" s="431">
        <v>10000</v>
      </c>
      <c r="I34" s="431">
        <v>40000</v>
      </c>
      <c r="J34" s="440">
        <f t="shared" si="5"/>
        <v>35000</v>
      </c>
      <c r="K34" s="431">
        <f>10000+5000</f>
        <v>15000</v>
      </c>
      <c r="L34" s="442">
        <v>20000</v>
      </c>
      <c r="M34" s="431">
        <f t="shared" si="1"/>
        <v>-15000</v>
      </c>
      <c r="N34" s="443">
        <f t="shared" si="7"/>
        <v>5000</v>
      </c>
      <c r="O34" s="443">
        <f t="shared" si="8"/>
        <v>-20000</v>
      </c>
      <c r="P34" s="429">
        <f t="shared" si="3"/>
        <v>0</v>
      </c>
      <c r="Q34" s="443"/>
      <c r="R34" s="443"/>
      <c r="S34" s="443">
        <f t="shared" si="6"/>
        <v>-15000</v>
      </c>
      <c r="T34" s="443">
        <v>5000</v>
      </c>
      <c r="U34" s="443">
        <v>-20000</v>
      </c>
      <c r="V34" s="448" t="s">
        <v>173</v>
      </c>
      <c r="W34" s="403">
        <f t="shared" si="9"/>
        <v>0</v>
      </c>
      <c r="X34" s="403">
        <f t="shared" si="10"/>
        <v>0</v>
      </c>
    </row>
    <row r="35" spans="1:24" s="403" customFormat="1" ht="16.5" customHeight="1">
      <c r="A35" s="168"/>
      <c r="B35" s="168"/>
      <c r="C35" s="168"/>
      <c r="D35" s="168"/>
      <c r="E35" s="168" t="s">
        <v>174</v>
      </c>
      <c r="F35" s="430" t="s">
        <v>170</v>
      </c>
      <c r="G35" s="431">
        <v>8975000</v>
      </c>
      <c r="H35" s="431">
        <v>25000</v>
      </c>
      <c r="I35" s="431">
        <v>8950000</v>
      </c>
      <c r="J35" s="440">
        <f t="shared" si="5"/>
        <v>10502758</v>
      </c>
      <c r="K35" s="431">
        <f>25000-25000</f>
        <v>0</v>
      </c>
      <c r="L35" s="445">
        <f>9532758+970000</f>
        <v>10502758</v>
      </c>
      <c r="M35" s="431">
        <f t="shared" si="1"/>
        <v>1527758</v>
      </c>
      <c r="N35" s="443">
        <f t="shared" si="7"/>
        <v>-25000</v>
      </c>
      <c r="O35" s="443">
        <f t="shared" si="8"/>
        <v>1552758</v>
      </c>
      <c r="P35" s="429">
        <f t="shared" si="3"/>
        <v>582758</v>
      </c>
      <c r="Q35" s="443"/>
      <c r="R35" s="443">
        <f>-730000+1312758</f>
        <v>582758</v>
      </c>
      <c r="S35" s="443">
        <f t="shared" si="6"/>
        <v>945000</v>
      </c>
      <c r="T35" s="443">
        <v>-25000</v>
      </c>
      <c r="U35" s="449">
        <v>970000</v>
      </c>
      <c r="V35" s="448" t="s">
        <v>175</v>
      </c>
      <c r="W35" s="403">
        <f t="shared" si="9"/>
        <v>0</v>
      </c>
      <c r="X35" s="403">
        <f t="shared" si="10"/>
        <v>0</v>
      </c>
    </row>
    <row r="36" spans="1:24" s="403" customFormat="1" ht="16.5" customHeight="1">
      <c r="A36" s="168"/>
      <c r="B36" s="168" t="s">
        <v>131</v>
      </c>
      <c r="C36" s="168" t="s">
        <v>176</v>
      </c>
      <c r="D36" s="168"/>
      <c r="E36" s="168" t="s">
        <v>177</v>
      </c>
      <c r="F36" s="430" t="s">
        <v>176</v>
      </c>
      <c r="G36" s="431">
        <v>90000</v>
      </c>
      <c r="H36" s="431">
        <v>50000</v>
      </c>
      <c r="I36" s="431">
        <v>40000</v>
      </c>
      <c r="J36" s="440">
        <f t="shared" si="5"/>
        <v>90000</v>
      </c>
      <c r="K36" s="431">
        <v>50000</v>
      </c>
      <c r="L36" s="442">
        <v>40000</v>
      </c>
      <c r="M36" s="431">
        <f t="shared" si="1"/>
        <v>0</v>
      </c>
      <c r="N36" s="443">
        <f t="shared" si="7"/>
        <v>0</v>
      </c>
      <c r="O36" s="443">
        <f t="shared" si="8"/>
        <v>0</v>
      </c>
      <c r="P36" s="429">
        <f t="shared" si="3"/>
        <v>0</v>
      </c>
      <c r="Q36" s="443"/>
      <c r="R36" s="443"/>
      <c r="S36" s="443">
        <f t="shared" si="6"/>
        <v>0</v>
      </c>
      <c r="T36" s="443">
        <v>0</v>
      </c>
      <c r="U36" s="443"/>
      <c r="V36" s="443"/>
      <c r="W36" s="403">
        <f t="shared" si="9"/>
        <v>0</v>
      </c>
      <c r="X36" s="403">
        <f t="shared" si="10"/>
        <v>0</v>
      </c>
    </row>
    <row r="37" spans="1:24" s="403" customFormat="1" ht="16.5" customHeight="1">
      <c r="A37" s="168"/>
      <c r="B37" s="168" t="s">
        <v>117</v>
      </c>
      <c r="C37" s="168" t="s">
        <v>178</v>
      </c>
      <c r="D37" s="168"/>
      <c r="E37" s="168" t="s">
        <v>179</v>
      </c>
      <c r="F37" s="430" t="s">
        <v>178</v>
      </c>
      <c r="G37" s="431">
        <v>105000</v>
      </c>
      <c r="H37" s="431">
        <v>45000</v>
      </c>
      <c r="I37" s="431">
        <v>60000</v>
      </c>
      <c r="J37" s="440">
        <f t="shared" si="5"/>
        <v>105000</v>
      </c>
      <c r="K37" s="431">
        <v>45000</v>
      </c>
      <c r="L37" s="442">
        <v>60000</v>
      </c>
      <c r="M37" s="431">
        <f t="shared" si="1"/>
        <v>0</v>
      </c>
      <c r="N37" s="443">
        <f t="shared" si="7"/>
        <v>0</v>
      </c>
      <c r="O37" s="443">
        <f t="shared" si="8"/>
        <v>0</v>
      </c>
      <c r="P37" s="429">
        <f t="shared" si="3"/>
        <v>0</v>
      </c>
      <c r="Q37" s="443"/>
      <c r="R37" s="443"/>
      <c r="S37" s="443">
        <f t="shared" si="6"/>
        <v>0</v>
      </c>
      <c r="T37" s="443">
        <v>0</v>
      </c>
      <c r="U37" s="443"/>
      <c r="V37" s="443"/>
      <c r="W37" s="403">
        <f t="shared" si="9"/>
        <v>0</v>
      </c>
      <c r="X37" s="403">
        <f t="shared" si="10"/>
        <v>0</v>
      </c>
    </row>
    <row r="38" spans="1:24" s="403" customFormat="1" ht="60" customHeight="1">
      <c r="A38" s="168"/>
      <c r="B38" s="168" t="s">
        <v>129</v>
      </c>
      <c r="C38" s="168" t="s">
        <v>180</v>
      </c>
      <c r="D38" s="168"/>
      <c r="E38" s="168" t="s">
        <v>129</v>
      </c>
      <c r="F38" s="430" t="s">
        <v>180</v>
      </c>
      <c r="G38" s="431">
        <v>4538814</v>
      </c>
      <c r="H38" s="431">
        <v>411000</v>
      </c>
      <c r="I38" s="431">
        <v>4127814</v>
      </c>
      <c r="J38" s="440">
        <f t="shared" si="5"/>
        <v>15959345.25</v>
      </c>
      <c r="K38" s="431">
        <f>411000+2594502+5000+10000+8000+5000+10000+10000+40000+25000</f>
        <v>3118502</v>
      </c>
      <c r="L38" s="445">
        <f>19810843.25-5500000+1000000-970000-1500000</f>
        <v>12840843.25</v>
      </c>
      <c r="M38" s="431">
        <f t="shared" si="1"/>
        <v>11420531.25</v>
      </c>
      <c r="N38" s="443">
        <f t="shared" si="7"/>
        <v>2707502</v>
      </c>
      <c r="O38" s="443">
        <f t="shared" si="8"/>
        <v>8713029.25</v>
      </c>
      <c r="P38" s="429">
        <f t="shared" si="3"/>
        <v>9776561.25</v>
      </c>
      <c r="Q38" s="443">
        <v>2594502</v>
      </c>
      <c r="R38" s="443">
        <f>8907539.25-1725480</f>
        <v>7182059.25</v>
      </c>
      <c r="S38" s="443">
        <f t="shared" si="6"/>
        <v>1643970</v>
      </c>
      <c r="T38" s="443">
        <f>5000+10000+8000+5000+10000+10000+40000+25000</f>
        <v>113000</v>
      </c>
      <c r="U38" s="452">
        <f>90000+150000-823330+4584300-970000-1500000</f>
        <v>1530970</v>
      </c>
      <c r="V38" s="448" t="s">
        <v>181</v>
      </c>
      <c r="W38" s="403">
        <f t="shared" si="9"/>
        <v>0</v>
      </c>
      <c r="X38" s="403">
        <f t="shared" si="10"/>
        <v>0</v>
      </c>
    </row>
    <row r="39" spans="1:24" s="403" customFormat="1" ht="21" customHeight="1">
      <c r="A39" s="168" t="s">
        <v>182</v>
      </c>
      <c r="B39" s="168"/>
      <c r="C39" s="168" t="s">
        <v>183</v>
      </c>
      <c r="D39" s="168" t="s">
        <v>184</v>
      </c>
      <c r="E39" s="168"/>
      <c r="F39" s="430" t="s">
        <v>185</v>
      </c>
      <c r="G39" s="431">
        <f>SUM(G40)</f>
        <v>100000</v>
      </c>
      <c r="H39" s="431">
        <f>SUM(H40)</f>
        <v>20000</v>
      </c>
      <c r="I39" s="431">
        <f>SUM(I40)</f>
        <v>80000</v>
      </c>
      <c r="J39" s="440">
        <f t="shared" si="5"/>
        <v>430245</v>
      </c>
      <c r="K39" s="441">
        <f>SUM(K40)</f>
        <v>20000</v>
      </c>
      <c r="L39" s="441">
        <f>SUM(L40)</f>
        <v>410245</v>
      </c>
      <c r="M39" s="431">
        <f t="shared" si="1"/>
        <v>330245</v>
      </c>
      <c r="N39" s="443">
        <f t="shared" si="7"/>
        <v>0</v>
      </c>
      <c r="O39" s="443">
        <f t="shared" si="8"/>
        <v>330245</v>
      </c>
      <c r="P39" s="429">
        <f t="shared" si="3"/>
        <v>330245</v>
      </c>
      <c r="Q39" s="431">
        <f>SUM(Q40)</f>
        <v>0</v>
      </c>
      <c r="R39" s="431">
        <f>SUM(R40)</f>
        <v>330245</v>
      </c>
      <c r="S39" s="431">
        <f t="shared" si="6"/>
        <v>0</v>
      </c>
      <c r="T39" s="431">
        <f>SUM(T40)</f>
        <v>0</v>
      </c>
      <c r="U39" s="431">
        <f>SUM(U40)</f>
        <v>0</v>
      </c>
      <c r="V39" s="443"/>
      <c r="W39" s="403">
        <f t="shared" si="9"/>
        <v>0</v>
      </c>
      <c r="X39" s="403">
        <f t="shared" si="10"/>
        <v>0</v>
      </c>
    </row>
    <row r="40" spans="1:24" s="403" customFormat="1" ht="16.5" customHeight="1">
      <c r="A40" s="168"/>
      <c r="B40" s="168" t="s">
        <v>131</v>
      </c>
      <c r="C40" s="168" t="s">
        <v>186</v>
      </c>
      <c r="D40" s="168"/>
      <c r="E40" s="168" t="s">
        <v>112</v>
      </c>
      <c r="F40" s="430" t="s">
        <v>187</v>
      </c>
      <c r="G40" s="431">
        <v>100000</v>
      </c>
      <c r="H40" s="431">
        <v>20000</v>
      </c>
      <c r="I40" s="431">
        <v>80000</v>
      </c>
      <c r="J40" s="440">
        <f t="shared" si="5"/>
        <v>430245</v>
      </c>
      <c r="K40" s="431">
        <v>20000</v>
      </c>
      <c r="L40" s="442">
        <v>410245</v>
      </c>
      <c r="M40" s="431">
        <f t="shared" si="1"/>
        <v>330245</v>
      </c>
      <c r="N40" s="443">
        <f t="shared" si="7"/>
        <v>0</v>
      </c>
      <c r="O40" s="443">
        <f t="shared" si="8"/>
        <v>330245</v>
      </c>
      <c r="P40" s="429">
        <f t="shared" si="3"/>
        <v>330245</v>
      </c>
      <c r="Q40" s="443"/>
      <c r="R40" s="443">
        <v>330245</v>
      </c>
      <c r="S40" s="443">
        <f t="shared" si="6"/>
        <v>0</v>
      </c>
      <c r="T40" s="443"/>
      <c r="U40" s="443"/>
      <c r="V40" s="443"/>
      <c r="W40" s="403">
        <f t="shared" si="9"/>
        <v>0</v>
      </c>
      <c r="X40" s="403">
        <f t="shared" si="10"/>
        <v>0</v>
      </c>
    </row>
    <row r="41" spans="1:24" s="403" customFormat="1" ht="24.75" customHeight="1">
      <c r="A41" s="168" t="s">
        <v>188</v>
      </c>
      <c r="B41" s="168"/>
      <c r="C41" s="168" t="s">
        <v>189</v>
      </c>
      <c r="D41" s="168"/>
      <c r="E41" s="168"/>
      <c r="F41" s="430"/>
      <c r="G41" s="431">
        <f>SUM(G42,G51)</f>
        <v>8429750.12</v>
      </c>
      <c r="H41" s="431">
        <f>SUM(H42,H51)</f>
        <v>429750.12</v>
      </c>
      <c r="I41" s="431">
        <f>SUM(I42,I51)</f>
        <v>8000000</v>
      </c>
      <c r="J41" s="440">
        <f t="shared" si="5"/>
        <v>6599020.04</v>
      </c>
      <c r="K41" s="441">
        <f>SUM(K42,K51)</f>
        <v>1092420.04</v>
      </c>
      <c r="L41" s="441">
        <f>SUM(L42,L51)</f>
        <v>5506600</v>
      </c>
      <c r="M41" s="431">
        <f t="shared" si="1"/>
        <v>-1830730.08</v>
      </c>
      <c r="N41" s="443">
        <f t="shared" si="7"/>
        <v>662669.92</v>
      </c>
      <c r="O41" s="443">
        <f t="shared" si="8"/>
        <v>-2493400</v>
      </c>
      <c r="P41" s="429">
        <f t="shared" si="3"/>
        <v>554767</v>
      </c>
      <c r="Q41" s="431">
        <f>SUM(Q42,Q51)</f>
        <v>548167</v>
      </c>
      <c r="R41" s="431">
        <f>SUM(R42,R51)</f>
        <v>6600</v>
      </c>
      <c r="S41" s="431">
        <f t="shared" si="6"/>
        <v>-2385497.08</v>
      </c>
      <c r="T41" s="431">
        <f>SUM(T42,T51)</f>
        <v>114502.92</v>
      </c>
      <c r="U41" s="431">
        <f>SUM(U42,U51)</f>
        <v>-2500000</v>
      </c>
      <c r="V41" s="448" t="s">
        <v>190</v>
      </c>
      <c r="W41" s="403">
        <f aca="true" t="shared" si="11" ref="W41:W57">+T41+Q41-N41</f>
        <v>0</v>
      </c>
      <c r="X41" s="403">
        <f aca="true" t="shared" si="12" ref="X41:X57">+U41+R41-O41</f>
        <v>0</v>
      </c>
    </row>
    <row r="42" spans="1:24" s="403" customFormat="1" ht="16.5" customHeight="1">
      <c r="A42" s="168"/>
      <c r="B42" s="168" t="s">
        <v>109</v>
      </c>
      <c r="C42" s="168" t="s">
        <v>107</v>
      </c>
      <c r="D42" s="168" t="s">
        <v>106</v>
      </c>
      <c r="E42" s="168"/>
      <c r="F42" s="430" t="s">
        <v>107</v>
      </c>
      <c r="G42" s="431">
        <f aca="true" t="shared" si="13" ref="G42:U42">SUM(G43:G50)</f>
        <v>429750.12</v>
      </c>
      <c r="H42" s="431">
        <f t="shared" si="13"/>
        <v>429750.12</v>
      </c>
      <c r="I42" s="431">
        <f t="shared" si="13"/>
        <v>0</v>
      </c>
      <c r="J42" s="440">
        <f t="shared" si="5"/>
        <v>1099020.04</v>
      </c>
      <c r="K42" s="441">
        <f t="shared" si="13"/>
        <v>1092420.04</v>
      </c>
      <c r="L42" s="441">
        <f t="shared" si="13"/>
        <v>6600</v>
      </c>
      <c r="M42" s="431">
        <f t="shared" si="13"/>
        <v>669269.9199999999</v>
      </c>
      <c r="N42" s="443">
        <f t="shared" si="13"/>
        <v>662669.9199999999</v>
      </c>
      <c r="O42" s="443">
        <f t="shared" si="13"/>
        <v>6600</v>
      </c>
      <c r="P42" s="429">
        <f t="shared" si="3"/>
        <v>554767</v>
      </c>
      <c r="Q42" s="431">
        <f t="shared" si="13"/>
        <v>548167</v>
      </c>
      <c r="R42" s="431">
        <f t="shared" si="13"/>
        <v>6600</v>
      </c>
      <c r="S42" s="431">
        <f t="shared" si="6"/>
        <v>114502.92</v>
      </c>
      <c r="T42" s="431">
        <f t="shared" si="13"/>
        <v>114502.92</v>
      </c>
      <c r="U42" s="431">
        <f t="shared" si="13"/>
        <v>0</v>
      </c>
      <c r="V42" s="443"/>
      <c r="W42" s="403">
        <f t="shared" si="11"/>
        <v>0</v>
      </c>
      <c r="X42" s="403">
        <f t="shared" si="12"/>
        <v>0</v>
      </c>
    </row>
    <row r="43" spans="1:24" s="403" customFormat="1" ht="16.5" customHeight="1">
      <c r="A43" s="168"/>
      <c r="B43" s="168"/>
      <c r="C43" s="168"/>
      <c r="D43" s="168"/>
      <c r="E43" s="432" t="s">
        <v>109</v>
      </c>
      <c r="F43" s="430" t="s">
        <v>111</v>
      </c>
      <c r="G43" s="431"/>
      <c r="H43" s="431"/>
      <c r="I43" s="431"/>
      <c r="J43" s="440">
        <f t="shared" si="5"/>
        <v>76017</v>
      </c>
      <c r="K43" s="431">
        <v>76017</v>
      </c>
      <c r="L43" s="441"/>
      <c r="M43" s="431">
        <f aca="true" t="shared" si="14" ref="M43:M50">SUM(N43:O43)</f>
        <v>76017</v>
      </c>
      <c r="N43" s="443">
        <f>K43-H43</f>
        <v>76017</v>
      </c>
      <c r="O43" s="443">
        <f>L43-I43</f>
        <v>0</v>
      </c>
      <c r="P43" s="429">
        <f t="shared" si="3"/>
        <v>0</v>
      </c>
      <c r="Q43" s="431"/>
      <c r="R43" s="431"/>
      <c r="S43" s="431">
        <f t="shared" si="6"/>
        <v>76017</v>
      </c>
      <c r="T43" s="431">
        <v>76017</v>
      </c>
      <c r="U43" s="431"/>
      <c r="V43" s="443"/>
      <c r="W43" s="403">
        <f t="shared" si="11"/>
        <v>0</v>
      </c>
      <c r="X43" s="403">
        <f t="shared" si="12"/>
        <v>0</v>
      </c>
    </row>
    <row r="44" spans="1:24" s="403" customFormat="1" ht="16.5" customHeight="1">
      <c r="A44" s="168"/>
      <c r="B44" s="168"/>
      <c r="C44" s="168"/>
      <c r="D44" s="168"/>
      <c r="E44" s="432" t="s">
        <v>112</v>
      </c>
      <c r="F44" s="430" t="s">
        <v>113</v>
      </c>
      <c r="G44" s="431"/>
      <c r="H44" s="431"/>
      <c r="I44" s="431"/>
      <c r="J44" s="440">
        <f t="shared" si="5"/>
        <v>9500</v>
      </c>
      <c r="K44" s="431">
        <f>760-2800+4940</f>
        <v>2900</v>
      </c>
      <c r="L44" s="441">
        <v>6600</v>
      </c>
      <c r="M44" s="431">
        <f t="shared" si="14"/>
        <v>9500</v>
      </c>
      <c r="N44" s="443">
        <f>K44-H44</f>
        <v>2900</v>
      </c>
      <c r="O44" s="443">
        <f>L44-I44</f>
        <v>6600</v>
      </c>
      <c r="P44" s="429">
        <f t="shared" si="3"/>
        <v>6600</v>
      </c>
      <c r="Q44" s="431"/>
      <c r="R44" s="431">
        <v>6600</v>
      </c>
      <c r="S44" s="431">
        <f t="shared" si="6"/>
        <v>2900</v>
      </c>
      <c r="T44" s="431">
        <v>2900</v>
      </c>
      <c r="U44" s="431"/>
      <c r="V44" s="443"/>
      <c r="W44" s="403">
        <f t="shared" si="11"/>
        <v>0</v>
      </c>
      <c r="X44" s="403">
        <f t="shared" si="12"/>
        <v>0</v>
      </c>
    </row>
    <row r="45" spans="1:24" s="403" customFormat="1" ht="16.5" customHeight="1">
      <c r="A45" s="168"/>
      <c r="B45" s="297"/>
      <c r="C45" s="297"/>
      <c r="D45" s="168"/>
      <c r="E45" s="168" t="s">
        <v>148</v>
      </c>
      <c r="F45" s="430" t="s">
        <v>191</v>
      </c>
      <c r="G45" s="431">
        <v>429750.12</v>
      </c>
      <c r="H45" s="431">
        <v>429750.12</v>
      </c>
      <c r="I45" s="431">
        <v>0</v>
      </c>
      <c r="J45" s="440">
        <f t="shared" si="5"/>
        <v>1003767.76</v>
      </c>
      <c r="K45" s="431">
        <f>429750.12+11625.64+5225+9000+548167</f>
        <v>1003767.76</v>
      </c>
      <c r="L45" s="442"/>
      <c r="M45" s="431">
        <f t="shared" si="14"/>
        <v>574017.64</v>
      </c>
      <c r="N45" s="443">
        <f aca="true" t="shared" si="15" ref="N45:N50">K45-H45</f>
        <v>574017.64</v>
      </c>
      <c r="O45" s="443">
        <f aca="true" t="shared" si="16" ref="O45:O50">L45-I45</f>
        <v>0</v>
      </c>
      <c r="P45" s="429">
        <f t="shared" si="3"/>
        <v>548167</v>
      </c>
      <c r="Q45" s="443">
        <f>428875+119292</f>
        <v>548167</v>
      </c>
      <c r="R45" s="443"/>
      <c r="S45" s="443">
        <f t="shared" si="6"/>
        <v>25850.64</v>
      </c>
      <c r="T45" s="443">
        <f>11625.64+5225+9000</f>
        <v>25850.64</v>
      </c>
      <c r="U45" s="443"/>
      <c r="V45" s="443"/>
      <c r="W45" s="403">
        <f t="shared" si="11"/>
        <v>0</v>
      </c>
      <c r="X45" s="403">
        <f t="shared" si="12"/>
        <v>0</v>
      </c>
    </row>
    <row r="46" spans="1:24" s="403" customFormat="1" ht="16.5" customHeight="1">
      <c r="A46" s="168"/>
      <c r="B46" s="297"/>
      <c r="C46" s="297"/>
      <c r="D46" s="168"/>
      <c r="E46" s="168" t="s">
        <v>117</v>
      </c>
      <c r="F46" s="430" t="s">
        <v>118</v>
      </c>
      <c r="G46" s="431"/>
      <c r="H46" s="431"/>
      <c r="I46" s="431"/>
      <c r="J46" s="440">
        <f t="shared" si="5"/>
        <v>2804.26</v>
      </c>
      <c r="K46" s="431">
        <v>2804.26</v>
      </c>
      <c r="L46" s="442"/>
      <c r="M46" s="431">
        <f t="shared" si="14"/>
        <v>2804.26</v>
      </c>
      <c r="N46" s="443">
        <f t="shared" si="15"/>
        <v>2804.26</v>
      </c>
      <c r="O46" s="443">
        <f t="shared" si="16"/>
        <v>0</v>
      </c>
      <c r="P46" s="429">
        <f t="shared" si="3"/>
        <v>0</v>
      </c>
      <c r="Q46" s="443"/>
      <c r="R46" s="443"/>
      <c r="S46" s="443">
        <f t="shared" si="6"/>
        <v>2804.26</v>
      </c>
      <c r="T46" s="431">
        <v>2804.26</v>
      </c>
      <c r="U46" s="443"/>
      <c r="V46" s="443"/>
      <c r="W46" s="403">
        <f t="shared" si="11"/>
        <v>0</v>
      </c>
      <c r="X46" s="403">
        <f t="shared" si="12"/>
        <v>0</v>
      </c>
    </row>
    <row r="47" spans="1:24" s="403" customFormat="1" ht="16.5" customHeight="1">
      <c r="A47" s="168"/>
      <c r="B47" s="297"/>
      <c r="C47" s="297"/>
      <c r="D47" s="168"/>
      <c r="E47" s="168">
        <v>10</v>
      </c>
      <c r="F47" s="430" t="s">
        <v>192</v>
      </c>
      <c r="G47" s="431"/>
      <c r="H47" s="431"/>
      <c r="I47" s="431"/>
      <c r="J47" s="440">
        <f t="shared" si="5"/>
        <v>1628.2</v>
      </c>
      <c r="K47" s="431">
        <v>1628.2</v>
      </c>
      <c r="L47" s="442"/>
      <c r="M47" s="431">
        <f t="shared" si="14"/>
        <v>1628.2</v>
      </c>
      <c r="N47" s="443">
        <f t="shared" si="15"/>
        <v>1628.2</v>
      </c>
      <c r="O47" s="443">
        <f t="shared" si="16"/>
        <v>0</v>
      </c>
      <c r="P47" s="429">
        <f t="shared" si="3"/>
        <v>0</v>
      </c>
      <c r="Q47" s="443"/>
      <c r="R47" s="443"/>
      <c r="S47" s="443">
        <f t="shared" si="6"/>
        <v>1628.2</v>
      </c>
      <c r="T47" s="431">
        <v>1628.2</v>
      </c>
      <c r="U47" s="443"/>
      <c r="V47" s="443"/>
      <c r="W47" s="403">
        <f t="shared" si="11"/>
        <v>0</v>
      </c>
      <c r="X47" s="403">
        <f t="shared" si="12"/>
        <v>0</v>
      </c>
    </row>
    <row r="48" spans="1:24" s="403" customFormat="1" ht="16.5" customHeight="1">
      <c r="A48" s="168"/>
      <c r="B48" s="297"/>
      <c r="C48" s="297"/>
      <c r="D48" s="168"/>
      <c r="E48" s="168" t="s">
        <v>123</v>
      </c>
      <c r="F48" s="430" t="s">
        <v>124</v>
      </c>
      <c r="G48" s="431"/>
      <c r="H48" s="431"/>
      <c r="I48" s="431"/>
      <c r="J48" s="440">
        <f t="shared" si="5"/>
        <v>876.72</v>
      </c>
      <c r="K48" s="431">
        <v>876.72</v>
      </c>
      <c r="L48" s="442"/>
      <c r="M48" s="431">
        <f t="shared" si="14"/>
        <v>876.72</v>
      </c>
      <c r="N48" s="443">
        <f t="shared" si="15"/>
        <v>876.72</v>
      </c>
      <c r="O48" s="443">
        <f t="shared" si="16"/>
        <v>0</v>
      </c>
      <c r="P48" s="429">
        <f t="shared" si="3"/>
        <v>0</v>
      </c>
      <c r="Q48" s="443"/>
      <c r="R48" s="443"/>
      <c r="S48" s="443">
        <f t="shared" si="6"/>
        <v>876.72</v>
      </c>
      <c r="T48" s="431">
        <v>876.72</v>
      </c>
      <c r="U48" s="443"/>
      <c r="V48" s="443"/>
      <c r="W48" s="403">
        <f t="shared" si="11"/>
        <v>0</v>
      </c>
      <c r="X48" s="403">
        <f t="shared" si="12"/>
        <v>0</v>
      </c>
    </row>
    <row r="49" spans="1:24" s="403" customFormat="1" ht="16.5" customHeight="1">
      <c r="A49" s="168"/>
      <c r="B49" s="297"/>
      <c r="C49" s="297"/>
      <c r="D49" s="168"/>
      <c r="E49" s="168" t="s">
        <v>125</v>
      </c>
      <c r="F49" s="430" t="s">
        <v>126</v>
      </c>
      <c r="G49" s="431"/>
      <c r="H49" s="431"/>
      <c r="I49" s="431"/>
      <c r="J49" s="440">
        <f t="shared" si="5"/>
        <v>70.1</v>
      </c>
      <c r="K49" s="431">
        <v>70.1</v>
      </c>
      <c r="L49" s="442"/>
      <c r="M49" s="431">
        <f t="shared" si="14"/>
        <v>70.1</v>
      </c>
      <c r="N49" s="443">
        <f t="shared" si="15"/>
        <v>70.1</v>
      </c>
      <c r="O49" s="443">
        <f t="shared" si="16"/>
        <v>0</v>
      </c>
      <c r="P49" s="429">
        <f t="shared" si="3"/>
        <v>0</v>
      </c>
      <c r="Q49" s="443"/>
      <c r="R49" s="443"/>
      <c r="S49" s="443">
        <f t="shared" si="6"/>
        <v>70.1</v>
      </c>
      <c r="T49" s="431">
        <v>70.1</v>
      </c>
      <c r="U49" s="443"/>
      <c r="V49" s="443"/>
      <c r="W49" s="403">
        <f t="shared" si="11"/>
        <v>0</v>
      </c>
      <c r="X49" s="403">
        <f t="shared" si="12"/>
        <v>0</v>
      </c>
    </row>
    <row r="50" spans="1:24" s="403" customFormat="1" ht="16.5" customHeight="1">
      <c r="A50" s="168"/>
      <c r="B50" s="297"/>
      <c r="C50" s="297"/>
      <c r="D50" s="168"/>
      <c r="E50" s="168">
        <v>13</v>
      </c>
      <c r="F50" s="430" t="s">
        <v>86</v>
      </c>
      <c r="G50" s="431"/>
      <c r="H50" s="431"/>
      <c r="I50" s="431"/>
      <c r="J50" s="440">
        <f t="shared" si="5"/>
        <v>4356</v>
      </c>
      <c r="K50" s="431">
        <v>4356</v>
      </c>
      <c r="L50" s="442"/>
      <c r="M50" s="431">
        <f t="shared" si="14"/>
        <v>4356</v>
      </c>
      <c r="N50" s="443">
        <f t="shared" si="15"/>
        <v>4356</v>
      </c>
      <c r="O50" s="443">
        <f t="shared" si="16"/>
        <v>0</v>
      </c>
      <c r="P50" s="429">
        <f t="shared" si="3"/>
        <v>0</v>
      </c>
      <c r="Q50" s="443"/>
      <c r="R50" s="443"/>
      <c r="S50" s="443">
        <f t="shared" si="6"/>
        <v>4356</v>
      </c>
      <c r="T50" s="431">
        <v>4356</v>
      </c>
      <c r="U50" s="443"/>
      <c r="V50" s="443"/>
      <c r="W50" s="403">
        <f t="shared" si="11"/>
        <v>0</v>
      </c>
      <c r="X50" s="403">
        <f t="shared" si="12"/>
        <v>0</v>
      </c>
    </row>
    <row r="51" spans="1:24" s="403" customFormat="1" ht="16.5" customHeight="1">
      <c r="A51" s="168"/>
      <c r="B51" s="168" t="s">
        <v>112</v>
      </c>
      <c r="C51" s="168" t="s">
        <v>136</v>
      </c>
      <c r="D51" s="168" t="s">
        <v>135</v>
      </c>
      <c r="E51" s="168"/>
      <c r="F51" s="430" t="s">
        <v>136</v>
      </c>
      <c r="G51" s="431">
        <f aca="true" t="shared" si="17" ref="G51:U51">SUM(G52)</f>
        <v>8000000</v>
      </c>
      <c r="H51" s="431">
        <f t="shared" si="17"/>
        <v>0</v>
      </c>
      <c r="I51" s="431">
        <f t="shared" si="17"/>
        <v>8000000</v>
      </c>
      <c r="J51" s="440">
        <f t="shared" si="5"/>
        <v>5500000</v>
      </c>
      <c r="K51" s="441">
        <f t="shared" si="17"/>
        <v>0</v>
      </c>
      <c r="L51" s="441">
        <f t="shared" si="17"/>
        <v>5500000</v>
      </c>
      <c r="M51" s="431">
        <f t="shared" si="17"/>
        <v>-2500000</v>
      </c>
      <c r="N51" s="443">
        <f t="shared" si="17"/>
        <v>0</v>
      </c>
      <c r="O51" s="443">
        <f t="shared" si="17"/>
        <v>-2500000</v>
      </c>
      <c r="P51" s="429">
        <f t="shared" si="3"/>
        <v>0</v>
      </c>
      <c r="Q51" s="431">
        <f t="shared" si="17"/>
        <v>0</v>
      </c>
      <c r="R51" s="431">
        <f t="shared" si="17"/>
        <v>0</v>
      </c>
      <c r="S51" s="431">
        <f t="shared" si="6"/>
        <v>-2500000</v>
      </c>
      <c r="T51" s="431">
        <f t="shared" si="17"/>
        <v>0</v>
      </c>
      <c r="U51" s="431">
        <f t="shared" si="17"/>
        <v>-2500000</v>
      </c>
      <c r="V51" s="448" t="s">
        <v>190</v>
      </c>
      <c r="W51" s="403">
        <f t="shared" si="11"/>
        <v>0</v>
      </c>
      <c r="X51" s="403">
        <f t="shared" si="12"/>
        <v>0</v>
      </c>
    </row>
    <row r="52" spans="1:24" s="403" customFormat="1" ht="16.5" customHeight="1">
      <c r="A52" s="168"/>
      <c r="B52" s="297"/>
      <c r="C52" s="297"/>
      <c r="D52" s="168"/>
      <c r="E52" s="168" t="s">
        <v>129</v>
      </c>
      <c r="F52" s="430" t="s">
        <v>180</v>
      </c>
      <c r="G52" s="431">
        <v>8000000</v>
      </c>
      <c r="H52" s="431">
        <v>0</v>
      </c>
      <c r="I52" s="431">
        <v>8000000</v>
      </c>
      <c r="J52" s="440">
        <f t="shared" si="5"/>
        <v>5500000</v>
      </c>
      <c r="K52" s="442"/>
      <c r="L52" s="442">
        <v>5500000</v>
      </c>
      <c r="M52" s="431">
        <f>SUM(N52:O52)</f>
        <v>-2500000</v>
      </c>
      <c r="N52" s="443">
        <f>K52-H52</f>
        <v>0</v>
      </c>
      <c r="O52" s="443">
        <f>L52-I52</f>
        <v>-2500000</v>
      </c>
      <c r="P52" s="429">
        <f t="shared" si="3"/>
        <v>0</v>
      </c>
      <c r="Q52" s="443"/>
      <c r="R52" s="443"/>
      <c r="S52" s="443">
        <f t="shared" si="6"/>
        <v>-2500000</v>
      </c>
      <c r="T52" s="443"/>
      <c r="U52" s="443">
        <v>-2500000</v>
      </c>
      <c r="V52" s="448" t="s">
        <v>190</v>
      </c>
      <c r="W52" s="403">
        <f t="shared" si="11"/>
        <v>0</v>
      </c>
      <c r="X52" s="403">
        <f t="shared" si="12"/>
        <v>0</v>
      </c>
    </row>
    <row r="53" spans="1:24" s="403" customFormat="1" ht="27" customHeight="1">
      <c r="A53" s="168" t="s">
        <v>193</v>
      </c>
      <c r="B53" s="168"/>
      <c r="C53" s="168" t="s">
        <v>194</v>
      </c>
      <c r="D53" s="168" t="s">
        <v>195</v>
      </c>
      <c r="E53" s="168"/>
      <c r="F53" s="430" t="s">
        <v>194</v>
      </c>
      <c r="G53" s="431">
        <f aca="true" t="shared" si="18" ref="G53:U53">SUM(G54:G55)</f>
        <v>262776</v>
      </c>
      <c r="H53" s="431">
        <f t="shared" si="18"/>
        <v>262776</v>
      </c>
      <c r="I53" s="431">
        <f t="shared" si="18"/>
        <v>0</v>
      </c>
      <c r="J53" s="440">
        <f t="shared" si="5"/>
        <v>591154</v>
      </c>
      <c r="K53" s="441">
        <f>SUM(K54:K55)</f>
        <v>591154</v>
      </c>
      <c r="L53" s="441">
        <f t="shared" si="18"/>
        <v>0</v>
      </c>
      <c r="M53" s="431">
        <f t="shared" si="18"/>
        <v>328378</v>
      </c>
      <c r="N53" s="443">
        <f t="shared" si="18"/>
        <v>328378</v>
      </c>
      <c r="O53" s="443">
        <f t="shared" si="18"/>
        <v>0</v>
      </c>
      <c r="P53" s="429">
        <f t="shared" si="3"/>
        <v>239006</v>
      </c>
      <c r="Q53" s="431">
        <f t="shared" si="18"/>
        <v>239006</v>
      </c>
      <c r="R53" s="431">
        <f t="shared" si="18"/>
        <v>0</v>
      </c>
      <c r="S53" s="431">
        <f t="shared" si="6"/>
        <v>89372</v>
      </c>
      <c r="T53" s="431">
        <f t="shared" si="18"/>
        <v>89372</v>
      </c>
      <c r="U53" s="431">
        <f t="shared" si="18"/>
        <v>0</v>
      </c>
      <c r="V53" s="443"/>
      <c r="W53" s="403">
        <f t="shared" si="11"/>
        <v>0</v>
      </c>
      <c r="X53" s="403">
        <f t="shared" si="12"/>
        <v>0</v>
      </c>
    </row>
    <row r="54" spans="1:24" s="403" customFormat="1" ht="16.5" customHeight="1">
      <c r="A54" s="168"/>
      <c r="B54" s="168" t="s">
        <v>145</v>
      </c>
      <c r="C54" s="168" t="s">
        <v>196</v>
      </c>
      <c r="D54" s="168"/>
      <c r="E54" s="168" t="s">
        <v>112</v>
      </c>
      <c r="F54" s="430" t="s">
        <v>196</v>
      </c>
      <c r="G54" s="431">
        <v>262776</v>
      </c>
      <c r="H54" s="431">
        <v>262776</v>
      </c>
      <c r="I54" s="431">
        <v>0</v>
      </c>
      <c r="J54" s="440">
        <f t="shared" si="5"/>
        <v>350148</v>
      </c>
      <c r="K54" s="431">
        <f>262776+87292+80</f>
        <v>350148</v>
      </c>
      <c r="L54" s="442"/>
      <c r="M54" s="431">
        <f>SUM(N54:O54)</f>
        <v>87372</v>
      </c>
      <c r="N54" s="443">
        <f aca="true" t="shared" si="19" ref="N54:O57">K54-H54</f>
        <v>87372</v>
      </c>
      <c r="O54" s="443">
        <f t="shared" si="19"/>
        <v>0</v>
      </c>
      <c r="P54" s="429">
        <f t="shared" si="3"/>
        <v>0</v>
      </c>
      <c r="Q54" s="443"/>
      <c r="R54" s="443"/>
      <c r="S54" s="443">
        <f t="shared" si="6"/>
        <v>87372</v>
      </c>
      <c r="T54" s="443">
        <f>87292+80</f>
        <v>87372</v>
      </c>
      <c r="U54" s="443"/>
      <c r="V54" s="443"/>
      <c r="W54" s="403">
        <f t="shared" si="11"/>
        <v>0</v>
      </c>
      <c r="X54" s="403">
        <f t="shared" si="12"/>
        <v>0</v>
      </c>
    </row>
    <row r="55" spans="1:24" s="403" customFormat="1" ht="21.75" customHeight="1">
      <c r="A55" s="168"/>
      <c r="B55" s="168">
        <v>99</v>
      </c>
      <c r="C55" s="168" t="s">
        <v>197</v>
      </c>
      <c r="D55" s="168"/>
      <c r="E55" s="168">
        <v>99</v>
      </c>
      <c r="F55" s="430" t="s">
        <v>198</v>
      </c>
      <c r="G55" s="431"/>
      <c r="H55" s="431"/>
      <c r="I55" s="431"/>
      <c r="J55" s="440">
        <f t="shared" si="5"/>
        <v>241006</v>
      </c>
      <c r="K55" s="431">
        <f>239006+2000</f>
        <v>241006</v>
      </c>
      <c r="L55" s="441"/>
      <c r="M55" s="431">
        <f>SUM(N55:O55)</f>
        <v>241006</v>
      </c>
      <c r="N55" s="443">
        <f t="shared" si="19"/>
        <v>241006</v>
      </c>
      <c r="O55" s="443">
        <f t="shared" si="19"/>
        <v>0</v>
      </c>
      <c r="P55" s="429">
        <f t="shared" si="3"/>
        <v>239006</v>
      </c>
      <c r="Q55" s="443">
        <v>239006</v>
      </c>
      <c r="R55" s="443"/>
      <c r="S55" s="443">
        <f t="shared" si="6"/>
        <v>2000</v>
      </c>
      <c r="T55" s="443">
        <v>2000</v>
      </c>
      <c r="U55" s="443"/>
      <c r="V55" s="443"/>
      <c r="W55" s="403">
        <f t="shared" si="11"/>
        <v>0</v>
      </c>
      <c r="X55" s="403">
        <f t="shared" si="12"/>
        <v>0</v>
      </c>
    </row>
    <row r="56" spans="1:24" s="403" customFormat="1" ht="16.5" customHeight="1">
      <c r="A56" s="168" t="s">
        <v>199</v>
      </c>
      <c r="B56" s="168"/>
      <c r="C56" s="168" t="s">
        <v>88</v>
      </c>
      <c r="D56" s="168" t="s">
        <v>199</v>
      </c>
      <c r="E56" s="168"/>
      <c r="F56" s="430" t="s">
        <v>88</v>
      </c>
      <c r="G56" s="431">
        <f>SUM(G57)</f>
        <v>2510000</v>
      </c>
      <c r="H56" s="431">
        <f>SUM(H57)</f>
        <v>0</v>
      </c>
      <c r="I56" s="431">
        <f>SUM(I57)</f>
        <v>2510000</v>
      </c>
      <c r="J56" s="440">
        <f t="shared" si="5"/>
        <v>6410000</v>
      </c>
      <c r="K56" s="441">
        <f>SUM(K57)</f>
        <v>0</v>
      </c>
      <c r="L56" s="441">
        <f>SUM(L57)</f>
        <v>6410000</v>
      </c>
      <c r="M56" s="431">
        <f>SUM(N56:O56)</f>
        <v>3900000</v>
      </c>
      <c r="N56" s="443">
        <f t="shared" si="19"/>
        <v>0</v>
      </c>
      <c r="O56" s="443">
        <f t="shared" si="19"/>
        <v>3900000</v>
      </c>
      <c r="P56" s="429">
        <f t="shared" si="3"/>
        <v>0</v>
      </c>
      <c r="Q56" s="431">
        <f>SUM(Q57)</f>
        <v>0</v>
      </c>
      <c r="R56" s="431">
        <f>SUM(R57)</f>
        <v>0</v>
      </c>
      <c r="S56" s="431">
        <f t="shared" si="6"/>
        <v>3900000</v>
      </c>
      <c r="T56" s="431">
        <f>SUM(T57)</f>
        <v>0</v>
      </c>
      <c r="U56" s="431">
        <f>SUM(U57)</f>
        <v>3900000</v>
      </c>
      <c r="V56" s="443"/>
      <c r="W56" s="403">
        <f t="shared" si="11"/>
        <v>0</v>
      </c>
      <c r="X56" s="403">
        <f t="shared" si="12"/>
        <v>0</v>
      </c>
    </row>
    <row r="57" spans="1:24" s="403" customFormat="1" ht="21" customHeight="1">
      <c r="A57" s="168"/>
      <c r="B57" s="168" t="s">
        <v>109</v>
      </c>
      <c r="C57" s="168" t="s">
        <v>200</v>
      </c>
      <c r="D57" s="168"/>
      <c r="E57" s="168" t="s">
        <v>109</v>
      </c>
      <c r="F57" s="430" t="s">
        <v>200</v>
      </c>
      <c r="G57" s="431">
        <v>2510000</v>
      </c>
      <c r="H57" s="431">
        <v>0</v>
      </c>
      <c r="I57" s="431">
        <v>2510000</v>
      </c>
      <c r="J57" s="440">
        <f t="shared" si="5"/>
        <v>6410000</v>
      </c>
      <c r="K57" s="442"/>
      <c r="L57" s="442">
        <f>7410000-1000000</f>
        <v>6410000</v>
      </c>
      <c r="M57" s="431">
        <f>SUM(N57:O57)</f>
        <v>3900000</v>
      </c>
      <c r="N57" s="443">
        <f t="shared" si="19"/>
        <v>0</v>
      </c>
      <c r="O57" s="443">
        <f t="shared" si="19"/>
        <v>3900000</v>
      </c>
      <c r="P57" s="429">
        <f t="shared" si="3"/>
        <v>0</v>
      </c>
      <c r="Q57" s="443"/>
      <c r="R57" s="443"/>
      <c r="S57" s="443">
        <f t="shared" si="6"/>
        <v>3900000</v>
      </c>
      <c r="T57" s="443"/>
      <c r="U57" s="443">
        <f>4900000-1000000</f>
        <v>3900000</v>
      </c>
      <c r="V57" s="448" t="s">
        <v>201</v>
      </c>
      <c r="W57" s="403">
        <f t="shared" si="11"/>
        <v>0</v>
      </c>
      <c r="X57" s="403">
        <f t="shared" si="12"/>
        <v>0</v>
      </c>
    </row>
    <row r="58" spans="1:22" s="404" customFormat="1" ht="15.75" customHeight="1">
      <c r="A58" s="433"/>
      <c r="B58" s="433"/>
      <c r="C58" s="434"/>
      <c r="D58" s="433"/>
      <c r="E58" s="435"/>
      <c r="F58" s="434"/>
      <c r="G58" s="433"/>
      <c r="H58" s="433"/>
      <c r="I58" s="433"/>
      <c r="J58" s="446"/>
      <c r="K58" s="446"/>
      <c r="L58" s="446"/>
      <c r="M58" s="433"/>
      <c r="N58" s="433"/>
      <c r="O58" s="433"/>
      <c r="P58" s="433"/>
      <c r="Q58" s="433"/>
      <c r="R58" s="433"/>
      <c r="S58" s="433"/>
      <c r="T58" s="433"/>
      <c r="U58" s="433"/>
      <c r="V58" s="434"/>
    </row>
    <row r="59" spans="1:22" s="404" customFormat="1" ht="15.75" customHeight="1">
      <c r="A59" s="433"/>
      <c r="B59" s="433"/>
      <c r="C59" s="434"/>
      <c r="D59" s="433"/>
      <c r="E59" s="435"/>
      <c r="F59" s="434"/>
      <c r="G59" s="433"/>
      <c r="H59" s="433"/>
      <c r="I59" s="433"/>
      <c r="J59" s="446"/>
      <c r="K59" s="446"/>
      <c r="L59" s="446"/>
      <c r="M59" s="433"/>
      <c r="N59" s="433"/>
      <c r="O59" s="433"/>
      <c r="P59" s="433"/>
      <c r="Q59" s="433"/>
      <c r="R59" s="433"/>
      <c r="S59" s="433"/>
      <c r="T59" s="433"/>
      <c r="U59" s="433"/>
      <c r="V59" s="434"/>
    </row>
    <row r="60" spans="1:22" s="404" customFormat="1" ht="15.75" customHeight="1">
      <c r="A60" s="433"/>
      <c r="B60" s="433"/>
      <c r="C60" s="434"/>
      <c r="D60" s="433"/>
      <c r="E60" s="435"/>
      <c r="F60" s="434"/>
      <c r="G60" s="433"/>
      <c r="H60" s="433"/>
      <c r="I60" s="433"/>
      <c r="J60" s="446"/>
      <c r="K60" s="446"/>
      <c r="L60" s="446"/>
      <c r="M60" s="433"/>
      <c r="N60" s="433"/>
      <c r="O60" s="433"/>
      <c r="P60" s="433"/>
      <c r="Q60" s="433"/>
      <c r="R60" s="433"/>
      <c r="S60" s="433"/>
      <c r="T60" s="433"/>
      <c r="U60" s="433"/>
      <c r="V60" s="434"/>
    </row>
    <row r="61" spans="1:22" ht="15.75" customHeight="1">
      <c r="A61" s="436"/>
      <c r="B61" s="436"/>
      <c r="C61" s="437"/>
      <c r="D61" s="436"/>
      <c r="E61" s="438"/>
      <c r="F61" s="437"/>
      <c r="G61" s="436"/>
      <c r="H61" s="436"/>
      <c r="I61" s="436"/>
      <c r="J61" s="436"/>
      <c r="K61" s="436"/>
      <c r="L61" s="436"/>
      <c r="M61" s="436"/>
      <c r="N61" s="436"/>
      <c r="O61" s="436"/>
      <c r="P61" s="436"/>
      <c r="Q61" s="436"/>
      <c r="R61" s="436"/>
      <c r="S61" s="436"/>
      <c r="T61" s="436"/>
      <c r="U61" s="436"/>
      <c r="V61" s="453"/>
    </row>
    <row r="62" spans="1:22" ht="15.75" customHeight="1">
      <c r="A62" s="436"/>
      <c r="B62" s="436"/>
      <c r="C62" s="437"/>
      <c r="D62" s="436"/>
      <c r="E62" s="438"/>
      <c r="F62" s="437"/>
      <c r="G62" s="436"/>
      <c r="H62" s="436"/>
      <c r="I62" s="436"/>
      <c r="J62" s="436"/>
      <c r="K62" s="436"/>
      <c r="L62" s="436"/>
      <c r="M62" s="436"/>
      <c r="N62" s="436"/>
      <c r="O62" s="436"/>
      <c r="P62" s="436"/>
      <c r="Q62" s="436"/>
      <c r="R62" s="436"/>
      <c r="S62" s="436"/>
      <c r="T62" s="436"/>
      <c r="U62" s="436"/>
      <c r="V62" s="453"/>
    </row>
    <row r="63" spans="1:22" ht="15.75" customHeight="1">
      <c r="A63" s="436"/>
      <c r="B63" s="436"/>
      <c r="C63" s="437"/>
      <c r="D63" s="436"/>
      <c r="E63" s="438"/>
      <c r="F63" s="437"/>
      <c r="G63" s="436"/>
      <c r="H63" s="436"/>
      <c r="I63" s="436"/>
      <c r="J63" s="436"/>
      <c r="K63" s="436"/>
      <c r="L63" s="436"/>
      <c r="M63" s="436"/>
      <c r="N63" s="436"/>
      <c r="O63" s="436"/>
      <c r="P63" s="436"/>
      <c r="Q63" s="436"/>
      <c r="R63" s="436"/>
      <c r="S63" s="436"/>
      <c r="T63" s="436"/>
      <c r="U63" s="436"/>
      <c r="V63" s="453"/>
    </row>
    <row r="64" spans="1:22" ht="15.75" customHeight="1">
      <c r="A64" s="436"/>
      <c r="B64" s="436"/>
      <c r="C64" s="437"/>
      <c r="D64" s="436"/>
      <c r="E64" s="438"/>
      <c r="F64" s="437"/>
      <c r="G64" s="436"/>
      <c r="H64" s="436"/>
      <c r="I64" s="436"/>
      <c r="J64" s="436"/>
      <c r="K64" s="436"/>
      <c r="L64" s="436"/>
      <c r="M64" s="436"/>
      <c r="N64" s="436"/>
      <c r="O64" s="436"/>
      <c r="P64" s="436"/>
      <c r="Q64" s="436"/>
      <c r="R64" s="436"/>
      <c r="S64" s="436"/>
      <c r="T64" s="436"/>
      <c r="U64" s="436"/>
      <c r="V64" s="453"/>
    </row>
    <row r="65" spans="1:22" ht="15.75" customHeight="1">
      <c r="A65" s="436"/>
      <c r="B65" s="436"/>
      <c r="C65" s="437"/>
      <c r="D65" s="436"/>
      <c r="E65" s="438"/>
      <c r="F65" s="437"/>
      <c r="G65" s="436"/>
      <c r="H65" s="436"/>
      <c r="I65" s="436"/>
      <c r="J65" s="436"/>
      <c r="K65" s="436"/>
      <c r="L65" s="436"/>
      <c r="M65" s="436"/>
      <c r="N65" s="436"/>
      <c r="O65" s="436"/>
      <c r="P65" s="436"/>
      <c r="Q65" s="436"/>
      <c r="R65" s="436"/>
      <c r="S65" s="436"/>
      <c r="T65" s="436"/>
      <c r="U65" s="436"/>
      <c r="V65" s="453"/>
    </row>
    <row r="66" spans="1:22" ht="15.75" customHeight="1">
      <c r="A66" s="436"/>
      <c r="B66" s="436"/>
      <c r="C66" s="437"/>
      <c r="D66" s="436"/>
      <c r="E66" s="438"/>
      <c r="F66" s="437"/>
      <c r="G66" s="436"/>
      <c r="H66" s="436"/>
      <c r="I66" s="436"/>
      <c r="J66" s="436"/>
      <c r="K66" s="436"/>
      <c r="L66" s="436"/>
      <c r="M66" s="436"/>
      <c r="N66" s="436"/>
      <c r="O66" s="436"/>
      <c r="P66" s="436"/>
      <c r="Q66" s="436"/>
      <c r="R66" s="436"/>
      <c r="S66" s="436"/>
      <c r="T66" s="436"/>
      <c r="U66" s="436"/>
      <c r="V66" s="453"/>
    </row>
    <row r="67" spans="1:22" ht="15.75" customHeight="1">
      <c r="A67" s="436"/>
      <c r="B67" s="436"/>
      <c r="C67" s="437"/>
      <c r="D67" s="436"/>
      <c r="E67" s="438"/>
      <c r="F67" s="437"/>
      <c r="G67" s="436"/>
      <c r="H67" s="436"/>
      <c r="I67" s="436"/>
      <c r="J67" s="436"/>
      <c r="K67" s="436"/>
      <c r="L67" s="436"/>
      <c r="M67" s="436"/>
      <c r="N67" s="436"/>
      <c r="O67" s="436"/>
      <c r="P67" s="436"/>
      <c r="Q67" s="436"/>
      <c r="R67" s="436"/>
      <c r="S67" s="436"/>
      <c r="T67" s="436"/>
      <c r="U67" s="436"/>
      <c r="V67" s="453"/>
    </row>
    <row r="68" spans="1:22" ht="15.75" customHeight="1">
      <c r="A68" s="436"/>
      <c r="B68" s="436"/>
      <c r="C68" s="437"/>
      <c r="D68" s="436"/>
      <c r="E68" s="438"/>
      <c r="F68" s="437"/>
      <c r="G68" s="436"/>
      <c r="H68" s="436"/>
      <c r="I68" s="436"/>
      <c r="J68" s="436"/>
      <c r="K68" s="436"/>
      <c r="L68" s="436"/>
      <c r="M68" s="436"/>
      <c r="N68" s="436"/>
      <c r="O68" s="436"/>
      <c r="P68" s="436"/>
      <c r="Q68" s="436"/>
      <c r="R68" s="436"/>
      <c r="S68" s="436"/>
      <c r="T68" s="436"/>
      <c r="U68" s="436"/>
      <c r="V68" s="453"/>
    </row>
    <row r="69" spans="1:22" ht="15.75" customHeight="1">
      <c r="A69" s="436"/>
      <c r="B69" s="436"/>
      <c r="C69" s="437"/>
      <c r="D69" s="436"/>
      <c r="E69" s="438"/>
      <c r="F69" s="437"/>
      <c r="G69" s="436"/>
      <c r="H69" s="436"/>
      <c r="I69" s="436"/>
      <c r="J69" s="436"/>
      <c r="K69" s="436"/>
      <c r="L69" s="436"/>
      <c r="M69" s="436"/>
      <c r="N69" s="436"/>
      <c r="O69" s="436"/>
      <c r="P69" s="436"/>
      <c r="Q69" s="436"/>
      <c r="R69" s="436"/>
      <c r="S69" s="436"/>
      <c r="T69" s="436"/>
      <c r="U69" s="436"/>
      <c r="V69" s="453"/>
    </row>
    <row r="70" spans="1:22" ht="15.75" customHeight="1">
      <c r="A70" s="436"/>
      <c r="B70" s="436"/>
      <c r="C70" s="437"/>
      <c r="D70" s="436"/>
      <c r="E70" s="438"/>
      <c r="F70" s="437"/>
      <c r="G70" s="436"/>
      <c r="H70" s="436"/>
      <c r="I70" s="436"/>
      <c r="J70" s="436"/>
      <c r="K70" s="436"/>
      <c r="L70" s="436"/>
      <c r="M70" s="436"/>
      <c r="N70" s="436"/>
      <c r="O70" s="436"/>
      <c r="P70" s="436"/>
      <c r="Q70" s="436"/>
      <c r="R70" s="436"/>
      <c r="S70" s="436"/>
      <c r="T70" s="436"/>
      <c r="U70" s="436"/>
      <c r="V70" s="453"/>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mergeCells count="38">
    <mergeCell ref="A1:B1"/>
    <mergeCell ref="A2:V2"/>
    <mergeCell ref="U3:V3"/>
    <mergeCell ref="A4:C4"/>
    <mergeCell ref="D4:F4"/>
    <mergeCell ref="G4:I4"/>
    <mergeCell ref="J4:L4"/>
    <mergeCell ref="M4:U4"/>
    <mergeCell ref="A5:B5"/>
    <mergeCell ref="D5:E5"/>
    <mergeCell ref="M5:O5"/>
    <mergeCell ref="P5:R5"/>
    <mergeCell ref="S5:U5"/>
    <mergeCell ref="A7:F7"/>
    <mergeCell ref="A9:A18"/>
    <mergeCell ref="A20:A38"/>
    <mergeCell ref="A42:A52"/>
    <mergeCell ref="B9:B11"/>
    <mergeCell ref="B12:B16"/>
    <mergeCell ref="B20:B31"/>
    <mergeCell ref="B34:B35"/>
    <mergeCell ref="C5:C6"/>
    <mergeCell ref="C9:C11"/>
    <mergeCell ref="C12:C16"/>
    <mergeCell ref="C20:C31"/>
    <mergeCell ref="C34:C35"/>
    <mergeCell ref="D9:D11"/>
    <mergeCell ref="D12:D16"/>
    <mergeCell ref="D20:D31"/>
    <mergeCell ref="D34:D35"/>
    <mergeCell ref="F5:F6"/>
    <mergeCell ref="G5:G6"/>
    <mergeCell ref="H5:H6"/>
    <mergeCell ref="I5:I6"/>
    <mergeCell ref="J5:J6"/>
    <mergeCell ref="K5:K6"/>
    <mergeCell ref="L5:L6"/>
    <mergeCell ref="V4:V6"/>
  </mergeCells>
  <printOptions horizontalCentered="1"/>
  <pageMargins left="0" right="0" top="0.20833333333333334" bottom="0.20069444444444445" header="0.5076388888888889" footer="0.5076388888888889"/>
  <pageSetup fitToHeight="0" horizontalDpi="600" verticalDpi="600" orientation="landscape" paperSize="9" scale="50"/>
  <legacyDrawing r:id="rId2"/>
</worksheet>
</file>

<file path=xl/worksheets/sheet4.xml><?xml version="1.0" encoding="utf-8"?>
<worksheet xmlns="http://schemas.openxmlformats.org/spreadsheetml/2006/main" xmlns:r="http://schemas.openxmlformats.org/officeDocument/2006/relationships">
  <dimension ref="A1:E61"/>
  <sheetViews>
    <sheetView zoomScaleSheetLayoutView="100" workbookViewId="0" topLeftCell="A1">
      <selection activeCell="A2" sqref="A2:E2"/>
    </sheetView>
  </sheetViews>
  <sheetFormatPr defaultColWidth="9.33203125" defaultRowHeight="12.75"/>
  <cols>
    <col min="1" max="1" width="56.66015625" style="0" customWidth="1"/>
    <col min="2" max="2" width="14.5" style="0" customWidth="1"/>
    <col min="3" max="3" width="13.83203125" style="0" customWidth="1"/>
    <col min="4" max="4" width="14.83203125" style="0" customWidth="1"/>
    <col min="5" max="5" width="20" style="0" customWidth="1"/>
  </cols>
  <sheetData>
    <row r="1" spans="1:4" s="362" customFormat="1" ht="18" customHeight="1">
      <c r="A1" s="259" t="s">
        <v>202</v>
      </c>
      <c r="B1" s="259"/>
      <c r="C1" s="259"/>
      <c r="D1" s="259"/>
    </row>
    <row r="2" spans="1:5" s="362" customFormat="1" ht="18" customHeight="1">
      <c r="A2" s="371" t="s">
        <v>203</v>
      </c>
      <c r="B2" s="371"/>
      <c r="C2" s="371"/>
      <c r="D2" s="371"/>
      <c r="E2" s="371"/>
    </row>
    <row r="3" spans="1:5" s="363" customFormat="1" ht="18" customHeight="1">
      <c r="A3" s="372"/>
      <c r="B3" s="372"/>
      <c r="C3" s="372"/>
      <c r="D3" s="372"/>
      <c r="E3" s="373" t="s">
        <v>204</v>
      </c>
    </row>
    <row r="4" spans="1:5" s="364" customFormat="1" ht="27" customHeight="1">
      <c r="A4" s="374" t="s">
        <v>205</v>
      </c>
      <c r="B4" s="375" t="s">
        <v>7</v>
      </c>
      <c r="C4" s="375" t="s">
        <v>8</v>
      </c>
      <c r="D4" s="375" t="s">
        <v>9</v>
      </c>
      <c r="E4" s="376" t="s">
        <v>5</v>
      </c>
    </row>
    <row r="5" spans="1:5" s="365" customFormat="1" ht="18" customHeight="1">
      <c r="A5" s="377" t="s">
        <v>38</v>
      </c>
      <c r="B5" s="378">
        <f>SUM(B6,B21,B26,B31,B36)</f>
        <v>4144</v>
      </c>
      <c r="C5" s="378">
        <f>SUM(C6,C21,C26,C31,C36)</f>
        <v>5749.3598</v>
      </c>
      <c r="D5" s="378">
        <f>SUM(D6,D21,D26,D31,D36)</f>
        <v>1605.3598</v>
      </c>
      <c r="E5" s="379"/>
    </row>
    <row r="6" spans="1:5" s="365" customFormat="1" ht="18" customHeight="1">
      <c r="A6" s="377" t="s">
        <v>206</v>
      </c>
      <c r="B6" s="378">
        <f>SUM(B7:B12)</f>
        <v>2644</v>
      </c>
      <c r="C6" s="378">
        <f>SUM(C7:C20)</f>
        <v>3846.557268</v>
      </c>
      <c r="D6" s="380">
        <f>SUM(D7:D20)</f>
        <v>1202.5572679999998</v>
      </c>
      <c r="E6" s="379"/>
    </row>
    <row r="7" spans="1:5" s="365" customFormat="1" ht="18" customHeight="1">
      <c r="A7" s="297" t="s">
        <v>207</v>
      </c>
      <c r="B7" s="339">
        <v>751</v>
      </c>
      <c r="C7" s="380">
        <v>751</v>
      </c>
      <c r="D7" s="380">
        <f aca="true" t="shared" si="0" ref="D7:D18">C7-B7</f>
        <v>0</v>
      </c>
      <c r="E7" s="381"/>
    </row>
    <row r="8" spans="1:5" s="365" customFormat="1" ht="126" customHeight="1">
      <c r="A8" s="297" t="s">
        <v>208</v>
      </c>
      <c r="B8" s="339">
        <v>842</v>
      </c>
      <c r="C8" s="380">
        <f>506.039</f>
        <v>506.039</v>
      </c>
      <c r="D8" s="380">
        <f t="shared" si="0"/>
        <v>-335.961</v>
      </c>
      <c r="E8" s="381" t="s">
        <v>209</v>
      </c>
    </row>
    <row r="9" spans="1:5" s="365" customFormat="1" ht="18" customHeight="1">
      <c r="A9" s="297" t="s">
        <v>210</v>
      </c>
      <c r="B9" s="339">
        <v>251</v>
      </c>
      <c r="C9" s="380">
        <v>251</v>
      </c>
      <c r="D9" s="380">
        <f t="shared" si="0"/>
        <v>0</v>
      </c>
      <c r="E9" s="381"/>
    </row>
    <row r="10" spans="1:5" s="365" customFormat="1" ht="45.75" customHeight="1">
      <c r="A10" s="297" t="s">
        <v>211</v>
      </c>
      <c r="B10" s="339">
        <v>800</v>
      </c>
      <c r="C10" s="382">
        <v>550</v>
      </c>
      <c r="D10" s="380">
        <f t="shared" si="0"/>
        <v>-250</v>
      </c>
      <c r="E10" s="383" t="s">
        <v>212</v>
      </c>
    </row>
    <row r="11" spans="1:5" s="365" customFormat="1" ht="21" customHeight="1">
      <c r="A11" s="297" t="s">
        <v>213</v>
      </c>
      <c r="B11" s="339"/>
      <c r="C11" s="382">
        <v>117.3</v>
      </c>
      <c r="D11" s="380">
        <f t="shared" si="0"/>
        <v>117.3</v>
      </c>
      <c r="E11" s="383"/>
    </row>
    <row r="12" spans="1:5" s="365" customFormat="1" ht="18" customHeight="1">
      <c r="A12" s="297" t="s">
        <v>214</v>
      </c>
      <c r="B12" s="339"/>
      <c r="C12" s="382">
        <v>2.46</v>
      </c>
      <c r="D12" s="380">
        <f t="shared" si="0"/>
        <v>2.46</v>
      </c>
      <c r="E12" s="383"/>
    </row>
    <row r="13" spans="1:5" s="365" customFormat="1" ht="18" customHeight="1">
      <c r="A13" s="297" t="s">
        <v>215</v>
      </c>
      <c r="B13" s="297"/>
      <c r="C13" s="382">
        <v>78.361268</v>
      </c>
      <c r="D13" s="380">
        <f t="shared" si="0"/>
        <v>78.361268</v>
      </c>
      <c r="E13" s="383"/>
    </row>
    <row r="14" spans="1:5" s="365" customFormat="1" ht="18" customHeight="1">
      <c r="A14" s="297" t="s">
        <v>216</v>
      </c>
      <c r="B14" s="297"/>
      <c r="C14" s="382">
        <v>155</v>
      </c>
      <c r="D14" s="380">
        <f t="shared" si="0"/>
        <v>155</v>
      </c>
      <c r="E14" s="383"/>
    </row>
    <row r="15" spans="1:5" s="365" customFormat="1" ht="18" customHeight="1">
      <c r="A15" s="297" t="s">
        <v>217</v>
      </c>
      <c r="B15" s="297"/>
      <c r="C15" s="384">
        <v>274</v>
      </c>
      <c r="D15" s="380">
        <f t="shared" si="0"/>
        <v>274</v>
      </c>
      <c r="E15" s="383"/>
    </row>
    <row r="16" spans="1:5" s="366" customFormat="1" ht="18" customHeight="1">
      <c r="A16" s="297" t="s">
        <v>218</v>
      </c>
      <c r="B16" s="297"/>
      <c r="C16" s="382">
        <v>39.98</v>
      </c>
      <c r="D16" s="380">
        <f t="shared" si="0"/>
        <v>39.98</v>
      </c>
      <c r="E16" s="383"/>
    </row>
    <row r="17" spans="1:5" s="366" customFormat="1" ht="18" customHeight="1">
      <c r="A17" s="297" t="s">
        <v>219</v>
      </c>
      <c r="B17" s="297"/>
      <c r="C17" s="382">
        <v>37.7368</v>
      </c>
      <c r="D17" s="380">
        <f t="shared" si="0"/>
        <v>37.7368</v>
      </c>
      <c r="E17" s="383"/>
    </row>
    <row r="18" spans="1:5" s="367" customFormat="1" ht="18" customHeight="1">
      <c r="A18" s="297" t="s">
        <v>220</v>
      </c>
      <c r="B18" s="297"/>
      <c r="C18" s="382">
        <v>230</v>
      </c>
      <c r="D18" s="380">
        <f t="shared" si="0"/>
        <v>230</v>
      </c>
      <c r="E18" s="383"/>
    </row>
    <row r="19" spans="1:5" s="367" customFormat="1" ht="18" customHeight="1">
      <c r="A19" s="297" t="s">
        <v>221</v>
      </c>
      <c r="B19" s="297"/>
      <c r="C19" s="382">
        <v>848.43</v>
      </c>
      <c r="D19" s="380">
        <v>848.43</v>
      </c>
      <c r="E19" s="383" t="s">
        <v>222</v>
      </c>
    </row>
    <row r="20" spans="1:5" s="367" customFormat="1" ht="18" customHeight="1">
      <c r="A20" s="297" t="s">
        <v>223</v>
      </c>
      <c r="B20" s="297"/>
      <c r="C20" s="382">
        <v>5.2502</v>
      </c>
      <c r="D20" s="382">
        <v>5.2502</v>
      </c>
      <c r="E20" s="383"/>
    </row>
    <row r="21" spans="1:5" s="368" customFormat="1" ht="15">
      <c r="A21" s="385" t="s">
        <v>224</v>
      </c>
      <c r="B21" s="386">
        <f>SUM(B22:B25)</f>
        <v>0</v>
      </c>
      <c r="C21" s="386">
        <f>SUM(C22:C25)</f>
        <v>0</v>
      </c>
      <c r="D21" s="380">
        <f aca="true" t="shared" si="1" ref="D21:D39">C21-B21</f>
        <v>0</v>
      </c>
      <c r="E21" s="387"/>
    </row>
    <row r="22" spans="1:5" s="367" customFormat="1" ht="15" hidden="1">
      <c r="A22" s="388" t="s">
        <v>225</v>
      </c>
      <c r="B22" s="382"/>
      <c r="C22" s="382"/>
      <c r="D22" s="380">
        <f t="shared" si="1"/>
        <v>0</v>
      </c>
      <c r="E22" s="383"/>
    </row>
    <row r="23" spans="1:5" s="367" customFormat="1" ht="15" hidden="1">
      <c r="A23" s="388" t="s">
        <v>225</v>
      </c>
      <c r="B23" s="382"/>
      <c r="C23" s="382"/>
      <c r="D23" s="380">
        <f t="shared" si="1"/>
        <v>0</v>
      </c>
      <c r="E23" s="383"/>
    </row>
    <row r="24" spans="1:5" s="367" customFormat="1" ht="15" hidden="1">
      <c r="A24" s="388" t="s">
        <v>225</v>
      </c>
      <c r="B24" s="382"/>
      <c r="C24" s="382"/>
      <c r="D24" s="380">
        <f t="shared" si="1"/>
        <v>0</v>
      </c>
      <c r="E24" s="383"/>
    </row>
    <row r="25" spans="1:5" s="367" customFormat="1" ht="15" hidden="1">
      <c r="A25" s="388" t="s">
        <v>27</v>
      </c>
      <c r="B25" s="382"/>
      <c r="C25" s="382"/>
      <c r="D25" s="380">
        <f t="shared" si="1"/>
        <v>0</v>
      </c>
      <c r="E25" s="383"/>
    </row>
    <row r="26" spans="1:5" s="369" customFormat="1" ht="15">
      <c r="A26" s="385" t="s">
        <v>226</v>
      </c>
      <c r="B26" s="389">
        <f>SUM(B27:B30)</f>
        <v>0</v>
      </c>
      <c r="C26" s="389">
        <f>SUM(C27:C30)</f>
        <v>0</v>
      </c>
      <c r="D26" s="380">
        <f t="shared" si="1"/>
        <v>0</v>
      </c>
      <c r="E26" s="390"/>
    </row>
    <row r="27" spans="1:5" s="367" customFormat="1" ht="15" hidden="1">
      <c r="A27" s="388" t="s">
        <v>225</v>
      </c>
      <c r="B27" s="382"/>
      <c r="C27" s="382"/>
      <c r="D27" s="380">
        <f t="shared" si="1"/>
        <v>0</v>
      </c>
      <c r="E27" s="383"/>
    </row>
    <row r="28" spans="1:5" s="367" customFormat="1" ht="15" hidden="1">
      <c r="A28" s="388" t="s">
        <v>225</v>
      </c>
      <c r="B28" s="382"/>
      <c r="C28" s="382"/>
      <c r="D28" s="380">
        <f t="shared" si="1"/>
        <v>0</v>
      </c>
      <c r="E28" s="383"/>
    </row>
    <row r="29" spans="1:5" s="367" customFormat="1" ht="15" hidden="1">
      <c r="A29" s="388" t="s">
        <v>225</v>
      </c>
      <c r="B29" s="382"/>
      <c r="C29" s="382"/>
      <c r="D29" s="380">
        <f t="shared" si="1"/>
        <v>0</v>
      </c>
      <c r="E29" s="383"/>
    </row>
    <row r="30" spans="1:5" s="367" customFormat="1" ht="15" hidden="1">
      <c r="A30" s="388" t="s">
        <v>27</v>
      </c>
      <c r="B30" s="382"/>
      <c r="C30" s="382"/>
      <c r="D30" s="380">
        <f t="shared" si="1"/>
        <v>0</v>
      </c>
      <c r="E30" s="383"/>
    </row>
    <row r="31" spans="1:5" s="369" customFormat="1" ht="27">
      <c r="A31" s="385" t="s">
        <v>227</v>
      </c>
      <c r="B31" s="389">
        <f>SUM(B32:B35)</f>
        <v>0</v>
      </c>
      <c r="C31" s="389">
        <f>SUM(C32:C35)</f>
        <v>0</v>
      </c>
      <c r="D31" s="380">
        <f t="shared" si="1"/>
        <v>0</v>
      </c>
      <c r="E31" s="390"/>
    </row>
    <row r="32" spans="1:5" s="367" customFormat="1" ht="15" hidden="1">
      <c r="A32" s="388" t="s">
        <v>225</v>
      </c>
      <c r="B32" s="382"/>
      <c r="C32" s="382"/>
      <c r="D32" s="380">
        <f t="shared" si="1"/>
        <v>0</v>
      </c>
      <c r="E32" s="383"/>
    </row>
    <row r="33" spans="1:5" s="367" customFormat="1" ht="15" hidden="1">
      <c r="A33" s="388" t="s">
        <v>225</v>
      </c>
      <c r="B33" s="382"/>
      <c r="C33" s="382"/>
      <c r="D33" s="380">
        <f t="shared" si="1"/>
        <v>0</v>
      </c>
      <c r="E33" s="383"/>
    </row>
    <row r="34" spans="1:5" s="367" customFormat="1" ht="15" hidden="1">
      <c r="A34" s="388" t="s">
        <v>225</v>
      </c>
      <c r="B34" s="382"/>
      <c r="C34" s="382"/>
      <c r="D34" s="380">
        <f t="shared" si="1"/>
        <v>0</v>
      </c>
      <c r="E34" s="383"/>
    </row>
    <row r="35" spans="1:5" s="367" customFormat="1" ht="15" hidden="1">
      <c r="A35" s="388" t="s">
        <v>27</v>
      </c>
      <c r="B35" s="382"/>
      <c r="C35" s="382"/>
      <c r="D35" s="380">
        <f t="shared" si="1"/>
        <v>0</v>
      </c>
      <c r="E35" s="383"/>
    </row>
    <row r="36" spans="1:5" s="367" customFormat="1" ht="18" customHeight="1">
      <c r="A36" s="385" t="s">
        <v>228</v>
      </c>
      <c r="B36" s="382">
        <f>SUM(B37:B60)</f>
        <v>1500</v>
      </c>
      <c r="C36" s="382">
        <f>SUM(C37:C60)</f>
        <v>1902.8025320000002</v>
      </c>
      <c r="D36" s="380">
        <f t="shared" si="1"/>
        <v>402.80253200000016</v>
      </c>
      <c r="E36" s="383"/>
    </row>
    <row r="37" spans="1:5" s="366" customFormat="1" ht="18" customHeight="1">
      <c r="A37" s="391" t="s">
        <v>229</v>
      </c>
      <c r="B37" s="382">
        <v>1500</v>
      </c>
      <c r="C37" s="382">
        <v>383.86</v>
      </c>
      <c r="D37" s="380">
        <f t="shared" si="1"/>
        <v>-1116.1399999999999</v>
      </c>
      <c r="E37" s="383"/>
    </row>
    <row r="38" spans="1:5" s="365" customFormat="1" ht="18" customHeight="1">
      <c r="A38" s="391" t="s">
        <v>230</v>
      </c>
      <c r="B38" s="392"/>
      <c r="C38" s="393">
        <v>500</v>
      </c>
      <c r="D38" s="380">
        <f t="shared" si="1"/>
        <v>500</v>
      </c>
      <c r="E38" s="383"/>
    </row>
    <row r="39" spans="1:5" s="365" customFormat="1" ht="18" customHeight="1">
      <c r="A39" s="391" t="s">
        <v>231</v>
      </c>
      <c r="B39" s="392"/>
      <c r="C39" s="393">
        <v>0.8465</v>
      </c>
      <c r="D39" s="380">
        <f t="shared" si="1"/>
        <v>0.8465</v>
      </c>
      <c r="E39" s="383"/>
    </row>
    <row r="40" spans="1:5" s="365" customFormat="1" ht="18" customHeight="1">
      <c r="A40" s="391" t="s">
        <v>232</v>
      </c>
      <c r="B40" s="392"/>
      <c r="C40" s="393">
        <v>0.511296</v>
      </c>
      <c r="D40" s="380">
        <f aca="true" t="shared" si="2" ref="D40:D60">C40-B40</f>
        <v>0.511296</v>
      </c>
      <c r="E40" s="383"/>
    </row>
    <row r="41" spans="1:5" s="365" customFormat="1" ht="18" customHeight="1">
      <c r="A41" s="391" t="s">
        <v>233</v>
      </c>
      <c r="B41" s="392"/>
      <c r="C41" s="393">
        <v>40.58</v>
      </c>
      <c r="D41" s="380">
        <f t="shared" si="2"/>
        <v>40.58</v>
      </c>
      <c r="E41" s="383"/>
    </row>
    <row r="42" spans="1:5" s="365" customFormat="1" ht="18" customHeight="1">
      <c r="A42" s="391" t="s">
        <v>234</v>
      </c>
      <c r="B42" s="392"/>
      <c r="C42" s="393">
        <v>4.0026</v>
      </c>
      <c r="D42" s="380">
        <f t="shared" si="2"/>
        <v>4.0026</v>
      </c>
      <c r="E42" s="383"/>
    </row>
    <row r="43" spans="1:5" s="365" customFormat="1" ht="18" customHeight="1">
      <c r="A43" s="391" t="s">
        <v>235</v>
      </c>
      <c r="B43" s="392"/>
      <c r="C43" s="393">
        <v>6</v>
      </c>
      <c r="D43" s="380">
        <f t="shared" si="2"/>
        <v>6</v>
      </c>
      <c r="E43" s="383"/>
    </row>
    <row r="44" spans="1:5" s="365" customFormat="1" ht="18" customHeight="1">
      <c r="A44" s="391" t="s">
        <v>236</v>
      </c>
      <c r="B44" s="392"/>
      <c r="C44" s="393">
        <v>27</v>
      </c>
      <c r="D44" s="380">
        <f t="shared" si="2"/>
        <v>27</v>
      </c>
      <c r="E44" s="383"/>
    </row>
    <row r="45" spans="1:5" s="365" customFormat="1" ht="18" customHeight="1">
      <c r="A45" s="391" t="s">
        <v>237</v>
      </c>
      <c r="B45" s="392"/>
      <c r="C45" s="393">
        <v>10</v>
      </c>
      <c r="D45" s="380">
        <f t="shared" si="2"/>
        <v>10</v>
      </c>
      <c r="E45" s="383"/>
    </row>
    <row r="46" spans="1:5" s="365" customFormat="1" ht="18" customHeight="1">
      <c r="A46" s="391" t="s">
        <v>238</v>
      </c>
      <c r="B46" s="392"/>
      <c r="C46" s="393">
        <v>2.7</v>
      </c>
      <c r="D46" s="380">
        <f t="shared" si="2"/>
        <v>2.7</v>
      </c>
      <c r="E46" s="383"/>
    </row>
    <row r="47" spans="1:5" s="365" customFormat="1" ht="18" customHeight="1">
      <c r="A47" s="391" t="s">
        <v>239</v>
      </c>
      <c r="B47" s="392"/>
      <c r="C47" s="393">
        <f>296.380236+20</f>
        <v>316.380236</v>
      </c>
      <c r="D47" s="380">
        <f t="shared" si="2"/>
        <v>316.380236</v>
      </c>
      <c r="E47" s="383"/>
    </row>
    <row r="48" spans="1:5" s="365" customFormat="1" ht="18" customHeight="1">
      <c r="A48" s="391" t="s">
        <v>240</v>
      </c>
      <c r="B48" s="392"/>
      <c r="C48" s="393">
        <v>28</v>
      </c>
      <c r="D48" s="380">
        <f t="shared" si="2"/>
        <v>28</v>
      </c>
      <c r="E48" s="383"/>
    </row>
    <row r="49" spans="1:5" s="365" customFormat="1" ht="18" customHeight="1">
      <c r="A49" s="391" t="s">
        <v>241</v>
      </c>
      <c r="B49" s="392"/>
      <c r="C49" s="393">
        <v>320</v>
      </c>
      <c r="D49" s="380">
        <f t="shared" si="2"/>
        <v>320</v>
      </c>
      <c r="E49" s="383"/>
    </row>
    <row r="50" spans="1:5" s="365" customFormat="1" ht="18" customHeight="1">
      <c r="A50" s="391" t="s">
        <v>242</v>
      </c>
      <c r="B50" s="392"/>
      <c r="C50" s="393">
        <v>1.467</v>
      </c>
      <c r="D50" s="380">
        <f t="shared" si="2"/>
        <v>1.467</v>
      </c>
      <c r="E50" s="383"/>
    </row>
    <row r="51" spans="1:5" s="365" customFormat="1" ht="18" customHeight="1">
      <c r="A51" s="391" t="s">
        <v>243</v>
      </c>
      <c r="B51" s="392"/>
      <c r="C51" s="393">
        <v>21.4793</v>
      </c>
      <c r="D51" s="380">
        <f t="shared" si="2"/>
        <v>21.4793</v>
      </c>
      <c r="E51" s="383"/>
    </row>
    <row r="52" spans="1:5" s="365" customFormat="1" ht="18" customHeight="1">
      <c r="A52" s="391" t="s">
        <v>244</v>
      </c>
      <c r="B52" s="392"/>
      <c r="C52" s="393">
        <v>20</v>
      </c>
      <c r="D52" s="380">
        <f t="shared" si="2"/>
        <v>20</v>
      </c>
      <c r="E52" s="383"/>
    </row>
    <row r="53" spans="1:5" s="365" customFormat="1" ht="18" customHeight="1">
      <c r="A53" s="391" t="s">
        <v>245</v>
      </c>
      <c r="B53" s="392"/>
      <c r="C53" s="393">
        <f>70.748+30</f>
        <v>100.748</v>
      </c>
      <c r="D53" s="380">
        <f t="shared" si="2"/>
        <v>100.748</v>
      </c>
      <c r="E53" s="383"/>
    </row>
    <row r="54" spans="1:5" s="365" customFormat="1" ht="18" customHeight="1">
      <c r="A54" s="391" t="s">
        <v>246</v>
      </c>
      <c r="B54" s="392"/>
      <c r="C54" s="393">
        <v>3</v>
      </c>
      <c r="D54" s="380">
        <f t="shared" si="2"/>
        <v>3</v>
      </c>
      <c r="E54" s="383"/>
    </row>
    <row r="55" spans="1:5" s="365" customFormat="1" ht="18" customHeight="1">
      <c r="A55" s="391" t="s">
        <v>247</v>
      </c>
      <c r="B55" s="392"/>
      <c r="C55" s="393">
        <v>50</v>
      </c>
      <c r="D55" s="380">
        <f t="shared" si="2"/>
        <v>50</v>
      </c>
      <c r="E55" s="383"/>
    </row>
    <row r="56" spans="1:5" s="365" customFormat="1" ht="18" customHeight="1">
      <c r="A56" s="391" t="s">
        <v>248</v>
      </c>
      <c r="B56" s="392"/>
      <c r="C56" s="393">
        <v>4</v>
      </c>
      <c r="D56" s="380">
        <f t="shared" si="2"/>
        <v>4</v>
      </c>
      <c r="E56" s="383"/>
    </row>
    <row r="57" spans="1:5" s="365" customFormat="1" ht="18" customHeight="1">
      <c r="A57" s="391" t="s">
        <v>249</v>
      </c>
      <c r="B57" s="392"/>
      <c r="C57" s="393">
        <v>30</v>
      </c>
      <c r="D57" s="380">
        <f t="shared" si="2"/>
        <v>30</v>
      </c>
      <c r="E57" s="383"/>
    </row>
    <row r="58" spans="1:5" s="365" customFormat="1" ht="18" customHeight="1">
      <c r="A58" s="391" t="s">
        <v>250</v>
      </c>
      <c r="B58" s="392"/>
      <c r="C58" s="393">
        <v>22</v>
      </c>
      <c r="D58" s="380">
        <f t="shared" si="2"/>
        <v>22</v>
      </c>
      <c r="E58" s="383"/>
    </row>
    <row r="59" spans="1:5" s="365" customFormat="1" ht="18" customHeight="1">
      <c r="A59" s="391" t="s">
        <v>251</v>
      </c>
      <c r="B59" s="392"/>
      <c r="C59" s="393">
        <v>1.2276</v>
      </c>
      <c r="D59" s="380">
        <f t="shared" si="2"/>
        <v>1.2276</v>
      </c>
      <c r="E59" s="383"/>
    </row>
    <row r="60" spans="1:5" s="365" customFormat="1" ht="18" customHeight="1">
      <c r="A60" s="394" t="s">
        <v>252</v>
      </c>
      <c r="B60" s="395"/>
      <c r="C60" s="396">
        <v>9</v>
      </c>
      <c r="D60" s="397">
        <f t="shared" si="2"/>
        <v>9</v>
      </c>
      <c r="E60" s="398"/>
    </row>
    <row r="61" spans="1:5" s="370" customFormat="1" ht="45.75" customHeight="1">
      <c r="A61" s="399" t="s">
        <v>253</v>
      </c>
      <c r="B61" s="399"/>
      <c r="C61" s="399"/>
      <c r="D61" s="399"/>
      <c r="E61" s="399"/>
    </row>
    <row r="62" s="362" customFormat="1" ht="18" customHeight="1"/>
    <row r="63" s="362" customFormat="1" ht="18" customHeight="1"/>
  </sheetData>
  <sheetProtection/>
  <mergeCells count="3">
    <mergeCell ref="A1:B1"/>
    <mergeCell ref="A2:E2"/>
    <mergeCell ref="A61:E61"/>
  </mergeCells>
  <printOptions horizontalCentered="1"/>
  <pageMargins left="0.3576388888888889" right="0.3576388888888889" top="0.275" bottom="0.11805555555555555" header="0.5" footer="0.5"/>
  <pageSetup fitToHeight="0" horizontalDpi="600" verticalDpi="600" orientation="portrait" paperSize="9" scale="75"/>
</worksheet>
</file>

<file path=xl/worksheets/sheet5.xml><?xml version="1.0" encoding="utf-8"?>
<worksheet xmlns="http://schemas.openxmlformats.org/spreadsheetml/2006/main" xmlns:r="http://schemas.openxmlformats.org/officeDocument/2006/relationships">
  <sheetPr>
    <pageSetUpPr fitToPage="1"/>
  </sheetPr>
  <dimension ref="A1:AM21"/>
  <sheetViews>
    <sheetView zoomScaleSheetLayoutView="100" workbookViewId="0" topLeftCell="A1">
      <pane xSplit="10" ySplit="6" topLeftCell="Q7" activePane="bottomRight" state="frozen"/>
      <selection pane="bottomRight" activeCell="AN10" sqref="AN10"/>
    </sheetView>
  </sheetViews>
  <sheetFormatPr defaultColWidth="12" defaultRowHeight="12.75"/>
  <cols>
    <col min="1" max="8" width="7.5" style="320" customWidth="1"/>
    <col min="9" max="9" width="5.83203125" style="320" customWidth="1"/>
    <col min="10" max="18" width="7.16015625" style="320" customWidth="1"/>
    <col min="19" max="19" width="7.83203125" style="320" customWidth="1"/>
    <col min="20" max="27" width="7.5" style="320" customWidth="1"/>
    <col min="28" max="28" width="5.83203125" style="320" customWidth="1"/>
    <col min="29" max="37" width="7.16015625" style="320" customWidth="1"/>
    <col min="38" max="39" width="7.83203125" style="320" customWidth="1"/>
    <col min="40" max="16384" width="12" style="320" customWidth="1"/>
  </cols>
  <sheetData>
    <row r="1" s="138" customFormat="1" ht="30" customHeight="1">
      <c r="A1" s="138" t="s">
        <v>254</v>
      </c>
    </row>
    <row r="2" spans="1:39" ht="24">
      <c r="A2" s="321" t="s">
        <v>255</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row>
    <row r="3" spans="1:39" ht="27" customHeight="1">
      <c r="A3" s="322"/>
      <c r="B3" s="322"/>
      <c r="C3" s="322"/>
      <c r="D3" s="323"/>
      <c r="E3" s="323"/>
      <c r="S3" s="323"/>
      <c r="T3" s="322"/>
      <c r="U3" s="322"/>
      <c r="V3" s="322"/>
      <c r="W3" s="323"/>
      <c r="X3" s="323"/>
      <c r="AL3" s="323"/>
      <c r="AM3" s="354" t="s">
        <v>204</v>
      </c>
    </row>
    <row r="4" spans="1:39" s="318" customFormat="1" ht="27" customHeight="1">
      <c r="A4" s="324" t="s">
        <v>7</v>
      </c>
      <c r="B4" s="325"/>
      <c r="C4" s="325"/>
      <c r="D4" s="325"/>
      <c r="E4" s="325"/>
      <c r="F4" s="325"/>
      <c r="G4" s="325"/>
      <c r="H4" s="325"/>
      <c r="I4" s="325"/>
      <c r="J4" s="325"/>
      <c r="K4" s="325"/>
      <c r="L4" s="325"/>
      <c r="M4" s="325"/>
      <c r="N4" s="325"/>
      <c r="O4" s="325"/>
      <c r="P4" s="325"/>
      <c r="Q4" s="325"/>
      <c r="R4" s="325"/>
      <c r="S4" s="340"/>
      <c r="T4" s="341" t="s">
        <v>8</v>
      </c>
      <c r="U4" s="325"/>
      <c r="V4" s="325"/>
      <c r="W4" s="325"/>
      <c r="X4" s="325"/>
      <c r="Y4" s="325"/>
      <c r="Z4" s="325"/>
      <c r="AA4" s="325"/>
      <c r="AB4" s="325"/>
      <c r="AC4" s="325"/>
      <c r="AD4" s="325"/>
      <c r="AE4" s="325"/>
      <c r="AF4" s="325"/>
      <c r="AG4" s="325"/>
      <c r="AH4" s="325"/>
      <c r="AI4" s="325"/>
      <c r="AJ4" s="325"/>
      <c r="AK4" s="325"/>
      <c r="AL4" s="355"/>
      <c r="AM4" s="356" t="s">
        <v>5</v>
      </c>
    </row>
    <row r="5" spans="1:39" s="319" customFormat="1" ht="94.5">
      <c r="A5" s="326" t="s">
        <v>205</v>
      </c>
      <c r="B5" s="327" t="s">
        <v>256</v>
      </c>
      <c r="C5" s="327" t="s">
        <v>257</v>
      </c>
      <c r="D5" s="327" t="s">
        <v>258</v>
      </c>
      <c r="E5" s="327" t="s">
        <v>259</v>
      </c>
      <c r="F5" s="327" t="s">
        <v>260</v>
      </c>
      <c r="G5" s="327" t="s">
        <v>261</v>
      </c>
      <c r="H5" s="327" t="s">
        <v>262</v>
      </c>
      <c r="I5" s="265" t="s">
        <v>38</v>
      </c>
      <c r="J5" s="266" t="s">
        <v>263</v>
      </c>
      <c r="K5" s="266" t="s">
        <v>264</v>
      </c>
      <c r="L5" s="267" t="s">
        <v>265</v>
      </c>
      <c r="M5" s="267" t="s">
        <v>266</v>
      </c>
      <c r="N5" s="267" t="s">
        <v>267</v>
      </c>
      <c r="O5" s="267" t="s">
        <v>268</v>
      </c>
      <c r="P5" s="267" t="s">
        <v>269</v>
      </c>
      <c r="Q5" s="267" t="s">
        <v>270</v>
      </c>
      <c r="R5" s="267" t="s">
        <v>271</v>
      </c>
      <c r="S5" s="286" t="s">
        <v>30</v>
      </c>
      <c r="T5" s="342" t="s">
        <v>205</v>
      </c>
      <c r="U5" s="265" t="s">
        <v>256</v>
      </c>
      <c r="V5" s="265" t="s">
        <v>257</v>
      </c>
      <c r="W5" s="265" t="s">
        <v>258</v>
      </c>
      <c r="X5" s="265" t="s">
        <v>259</v>
      </c>
      <c r="Y5" s="265" t="s">
        <v>260</v>
      </c>
      <c r="Z5" s="265" t="s">
        <v>261</v>
      </c>
      <c r="AA5" s="265" t="s">
        <v>262</v>
      </c>
      <c r="AB5" s="265" t="s">
        <v>38</v>
      </c>
      <c r="AC5" s="266" t="s">
        <v>263</v>
      </c>
      <c r="AD5" s="266" t="s">
        <v>264</v>
      </c>
      <c r="AE5" s="267" t="s">
        <v>265</v>
      </c>
      <c r="AF5" s="267" t="s">
        <v>266</v>
      </c>
      <c r="AG5" s="267" t="s">
        <v>267</v>
      </c>
      <c r="AH5" s="267" t="s">
        <v>268</v>
      </c>
      <c r="AI5" s="267" t="s">
        <v>269</v>
      </c>
      <c r="AJ5" s="267" t="s">
        <v>270</v>
      </c>
      <c r="AK5" s="267" t="s">
        <v>271</v>
      </c>
      <c r="AL5" s="357" t="s">
        <v>30</v>
      </c>
      <c r="AM5" s="358"/>
    </row>
    <row r="6" spans="1:39" ht="48" customHeight="1">
      <c r="A6" s="328" t="s">
        <v>38</v>
      </c>
      <c r="B6" s="329"/>
      <c r="C6" s="329"/>
      <c r="D6" s="329"/>
      <c r="E6" s="329"/>
      <c r="F6" s="329"/>
      <c r="G6" s="329"/>
      <c r="H6" s="330"/>
      <c r="I6" s="339">
        <f>SUM(I7:I19)</f>
        <v>10</v>
      </c>
      <c r="J6" s="339">
        <f>SUM(J7:J19)</f>
        <v>10</v>
      </c>
      <c r="K6" s="334"/>
      <c r="L6" s="334"/>
      <c r="M6" s="334"/>
      <c r="N6" s="334"/>
      <c r="O6" s="334"/>
      <c r="P6" s="334"/>
      <c r="Q6" s="334"/>
      <c r="R6" s="334"/>
      <c r="S6" s="343"/>
      <c r="T6" s="344"/>
      <c r="U6" s="334"/>
      <c r="V6" s="334"/>
      <c r="W6" s="334"/>
      <c r="X6" s="334"/>
      <c r="Y6" s="334"/>
      <c r="Z6" s="334"/>
      <c r="AA6" s="334"/>
      <c r="AB6" s="334">
        <f>SUM(AB7:AB11)</f>
        <v>10</v>
      </c>
      <c r="AC6" s="334">
        <f>SUM(AC7:AC11)</f>
        <v>10</v>
      </c>
      <c r="AD6" s="334"/>
      <c r="AE6" s="334"/>
      <c r="AF6" s="334"/>
      <c r="AG6" s="334"/>
      <c r="AH6" s="334"/>
      <c r="AI6" s="334"/>
      <c r="AJ6" s="334"/>
      <c r="AK6" s="334"/>
      <c r="AL6" s="334"/>
      <c r="AM6" s="359"/>
    </row>
    <row r="7" spans="1:39" ht="30" customHeight="1">
      <c r="A7" s="331" t="s">
        <v>272</v>
      </c>
      <c r="B7" s="332" t="s">
        <v>45</v>
      </c>
      <c r="C7" s="331" t="s">
        <v>186</v>
      </c>
      <c r="D7" s="331" t="s">
        <v>187</v>
      </c>
      <c r="E7" s="331" t="s">
        <v>273</v>
      </c>
      <c r="F7" s="331"/>
      <c r="G7" s="331" t="s">
        <v>274</v>
      </c>
      <c r="H7" s="333"/>
      <c r="I7" s="339">
        <v>0.48</v>
      </c>
      <c r="J7" s="339">
        <v>0.48</v>
      </c>
      <c r="K7" s="334"/>
      <c r="L7" s="334"/>
      <c r="M7" s="334"/>
      <c r="N7" s="334"/>
      <c r="O7" s="334"/>
      <c r="P7" s="334"/>
      <c r="Q7" s="334"/>
      <c r="R7" s="334"/>
      <c r="S7" s="343"/>
      <c r="T7" s="331" t="s">
        <v>272</v>
      </c>
      <c r="U7" s="332" t="s">
        <v>45</v>
      </c>
      <c r="V7" s="331" t="s">
        <v>186</v>
      </c>
      <c r="W7" s="331" t="s">
        <v>187</v>
      </c>
      <c r="X7" s="331" t="s">
        <v>275</v>
      </c>
      <c r="Y7" s="349" t="s">
        <v>276</v>
      </c>
      <c r="Z7" s="331" t="s">
        <v>274</v>
      </c>
      <c r="AA7" s="350" t="s">
        <v>277</v>
      </c>
      <c r="AB7" s="334">
        <v>0.45</v>
      </c>
      <c r="AC7" s="334">
        <v>0.45</v>
      </c>
      <c r="AD7" s="334"/>
      <c r="AE7" s="334"/>
      <c r="AF7" s="334"/>
      <c r="AG7" s="334"/>
      <c r="AH7" s="334"/>
      <c r="AI7" s="334"/>
      <c r="AJ7" s="334"/>
      <c r="AK7" s="334"/>
      <c r="AL7" s="334"/>
      <c r="AM7" s="359"/>
    </row>
    <row r="8" spans="1:39" ht="30" customHeight="1">
      <c r="A8" s="168" t="s">
        <v>272</v>
      </c>
      <c r="B8" s="297" t="s">
        <v>45</v>
      </c>
      <c r="C8" s="168" t="s">
        <v>186</v>
      </c>
      <c r="D8" s="168" t="s">
        <v>187</v>
      </c>
      <c r="E8" s="168" t="s">
        <v>278</v>
      </c>
      <c r="F8" s="168"/>
      <c r="G8" s="168" t="s">
        <v>274</v>
      </c>
      <c r="H8" s="334"/>
      <c r="I8" s="339">
        <v>0.32</v>
      </c>
      <c r="J8" s="339">
        <v>0.32</v>
      </c>
      <c r="K8" s="334"/>
      <c r="L8" s="334"/>
      <c r="M8" s="334"/>
      <c r="N8" s="334"/>
      <c r="O8" s="334"/>
      <c r="P8" s="334"/>
      <c r="Q8" s="334"/>
      <c r="R8" s="334"/>
      <c r="S8" s="343"/>
      <c r="T8" s="331" t="s">
        <v>272</v>
      </c>
      <c r="U8" s="332" t="s">
        <v>45</v>
      </c>
      <c r="V8" s="331" t="s">
        <v>186</v>
      </c>
      <c r="W8" s="331" t="s">
        <v>187</v>
      </c>
      <c r="X8" s="331" t="s">
        <v>279</v>
      </c>
      <c r="Y8" s="349" t="s">
        <v>280</v>
      </c>
      <c r="Z8" s="331" t="s">
        <v>274</v>
      </c>
      <c r="AA8" s="351" t="s">
        <v>281</v>
      </c>
      <c r="AB8" s="334">
        <v>0.8</v>
      </c>
      <c r="AC8" s="334">
        <v>0.8</v>
      </c>
      <c r="AD8" s="334"/>
      <c r="AE8" s="334"/>
      <c r="AF8" s="334"/>
      <c r="AG8" s="334"/>
      <c r="AH8" s="334"/>
      <c r="AI8" s="334"/>
      <c r="AJ8" s="334"/>
      <c r="AK8" s="334"/>
      <c r="AL8" s="334"/>
      <c r="AM8" s="352" t="s">
        <v>282</v>
      </c>
    </row>
    <row r="9" spans="1:39" ht="30" customHeight="1">
      <c r="A9" s="168" t="s">
        <v>272</v>
      </c>
      <c r="B9" s="297" t="s">
        <v>45</v>
      </c>
      <c r="C9" s="168" t="s">
        <v>186</v>
      </c>
      <c r="D9" s="168" t="s">
        <v>187</v>
      </c>
      <c r="E9" s="168" t="s">
        <v>283</v>
      </c>
      <c r="F9" s="168"/>
      <c r="G9" s="168" t="s">
        <v>274</v>
      </c>
      <c r="H9" s="334"/>
      <c r="I9" s="339">
        <v>0.4</v>
      </c>
      <c r="J9" s="339">
        <v>0.4</v>
      </c>
      <c r="K9" s="334"/>
      <c r="L9" s="334"/>
      <c r="M9" s="334"/>
      <c r="N9" s="334"/>
      <c r="O9" s="334"/>
      <c r="P9" s="334"/>
      <c r="Q9" s="334"/>
      <c r="R9" s="334"/>
      <c r="S9" s="343"/>
      <c r="T9" s="331" t="s">
        <v>272</v>
      </c>
      <c r="U9" s="332" t="s">
        <v>45</v>
      </c>
      <c r="V9" s="331" t="s">
        <v>186</v>
      </c>
      <c r="W9" s="331" t="s">
        <v>187</v>
      </c>
      <c r="X9" s="331" t="s">
        <v>284</v>
      </c>
      <c r="Y9" s="349" t="s">
        <v>280</v>
      </c>
      <c r="Z9" s="331" t="s">
        <v>274</v>
      </c>
      <c r="AA9" s="351" t="s">
        <v>281</v>
      </c>
      <c r="AB9" s="334">
        <v>0.7</v>
      </c>
      <c r="AC9" s="334">
        <v>0.7</v>
      </c>
      <c r="AD9" s="334"/>
      <c r="AE9" s="334"/>
      <c r="AF9" s="334"/>
      <c r="AG9" s="334"/>
      <c r="AH9" s="334"/>
      <c r="AI9" s="334"/>
      <c r="AJ9" s="334"/>
      <c r="AK9" s="334"/>
      <c r="AL9" s="334"/>
      <c r="AM9" s="352" t="s">
        <v>282</v>
      </c>
    </row>
    <row r="10" spans="1:39" ht="37.5" customHeight="1">
      <c r="A10" s="168" t="s">
        <v>272</v>
      </c>
      <c r="B10" s="297" t="s">
        <v>45</v>
      </c>
      <c r="C10" s="168" t="s">
        <v>186</v>
      </c>
      <c r="D10" s="168" t="s">
        <v>187</v>
      </c>
      <c r="E10" s="168" t="s">
        <v>285</v>
      </c>
      <c r="F10" s="168"/>
      <c r="G10" s="168" t="s">
        <v>274</v>
      </c>
      <c r="H10" s="334"/>
      <c r="I10" s="339">
        <v>0.2</v>
      </c>
      <c r="J10" s="339">
        <v>0.2</v>
      </c>
      <c r="K10" s="334"/>
      <c r="L10" s="334"/>
      <c r="M10" s="334"/>
      <c r="N10" s="334"/>
      <c r="O10" s="334"/>
      <c r="P10" s="334"/>
      <c r="Q10" s="334"/>
      <c r="R10" s="334"/>
      <c r="S10" s="343"/>
      <c r="T10" s="331" t="s">
        <v>272</v>
      </c>
      <c r="U10" s="332" t="s">
        <v>45</v>
      </c>
      <c r="V10" s="331" t="s">
        <v>186</v>
      </c>
      <c r="W10" s="331" t="s">
        <v>187</v>
      </c>
      <c r="X10" s="331" t="s">
        <v>286</v>
      </c>
      <c r="Y10" s="349" t="s">
        <v>280</v>
      </c>
      <c r="Z10" s="331" t="s">
        <v>274</v>
      </c>
      <c r="AA10" s="352" t="s">
        <v>287</v>
      </c>
      <c r="AB10" s="334">
        <v>0.05</v>
      </c>
      <c r="AC10" s="334">
        <v>0.05</v>
      </c>
      <c r="AD10" s="334"/>
      <c r="AE10" s="334"/>
      <c r="AF10" s="334"/>
      <c r="AG10" s="334"/>
      <c r="AH10" s="334"/>
      <c r="AI10" s="334"/>
      <c r="AJ10" s="334"/>
      <c r="AK10" s="334"/>
      <c r="AL10" s="334"/>
      <c r="AM10" s="359"/>
    </row>
    <row r="11" spans="1:39" ht="30" customHeight="1">
      <c r="A11" s="168" t="s">
        <v>272</v>
      </c>
      <c r="B11" s="297" t="s">
        <v>45</v>
      </c>
      <c r="C11" s="168" t="s">
        <v>186</v>
      </c>
      <c r="D11" s="168" t="s">
        <v>187</v>
      </c>
      <c r="E11" s="168" t="s">
        <v>284</v>
      </c>
      <c r="F11" s="168"/>
      <c r="G11" s="168" t="s">
        <v>274</v>
      </c>
      <c r="H11" s="334"/>
      <c r="I11" s="339">
        <v>0.6</v>
      </c>
      <c r="J11" s="339">
        <v>0.6</v>
      </c>
      <c r="K11" s="334"/>
      <c r="L11" s="334"/>
      <c r="M11" s="334"/>
      <c r="N11" s="334"/>
      <c r="O11" s="334"/>
      <c r="P11" s="334"/>
      <c r="Q11" s="334"/>
      <c r="R11" s="334"/>
      <c r="S11" s="343"/>
      <c r="T11" s="168" t="s">
        <v>288</v>
      </c>
      <c r="U11" s="332" t="s">
        <v>56</v>
      </c>
      <c r="V11" s="331" t="s">
        <v>186</v>
      </c>
      <c r="W11" s="331" t="s">
        <v>187</v>
      </c>
      <c r="X11" s="331" t="s">
        <v>286</v>
      </c>
      <c r="Y11" s="349" t="s">
        <v>280</v>
      </c>
      <c r="Z11" s="331" t="s">
        <v>274</v>
      </c>
      <c r="AA11" s="352" t="s">
        <v>287</v>
      </c>
      <c r="AB11" s="353">
        <v>8</v>
      </c>
      <c r="AC11" s="353">
        <v>8</v>
      </c>
      <c r="AD11" s="334"/>
      <c r="AE11" s="334"/>
      <c r="AF11" s="334"/>
      <c r="AG11" s="334"/>
      <c r="AH11" s="334"/>
      <c r="AI11" s="334"/>
      <c r="AJ11" s="334"/>
      <c r="AK11" s="334"/>
      <c r="AL11" s="334"/>
      <c r="AM11" s="359"/>
    </row>
    <row r="12" spans="1:39" ht="30" customHeight="1">
      <c r="A12" s="168" t="s">
        <v>288</v>
      </c>
      <c r="B12" s="297" t="s">
        <v>56</v>
      </c>
      <c r="C12" s="168" t="s">
        <v>186</v>
      </c>
      <c r="D12" s="168" t="s">
        <v>187</v>
      </c>
      <c r="E12" s="168" t="s">
        <v>284</v>
      </c>
      <c r="F12" s="168"/>
      <c r="G12" s="168" t="s">
        <v>274</v>
      </c>
      <c r="H12" s="334"/>
      <c r="I12" s="339">
        <v>0.8</v>
      </c>
      <c r="J12" s="339">
        <v>0.8</v>
      </c>
      <c r="K12" s="334"/>
      <c r="L12" s="334"/>
      <c r="M12" s="334"/>
      <c r="N12" s="334"/>
      <c r="O12" s="334"/>
      <c r="P12" s="334"/>
      <c r="Q12" s="334"/>
      <c r="R12" s="334"/>
      <c r="S12" s="343"/>
      <c r="T12" s="344"/>
      <c r="U12" s="334"/>
      <c r="V12" s="334"/>
      <c r="W12" s="334"/>
      <c r="X12" s="334"/>
      <c r="Y12" s="334"/>
      <c r="Z12" s="334"/>
      <c r="AA12" s="334"/>
      <c r="AB12" s="334"/>
      <c r="AC12" s="334"/>
      <c r="AD12" s="334"/>
      <c r="AE12" s="334"/>
      <c r="AF12" s="334"/>
      <c r="AG12" s="334"/>
      <c r="AH12" s="334"/>
      <c r="AI12" s="334"/>
      <c r="AJ12" s="334"/>
      <c r="AK12" s="334"/>
      <c r="AL12" s="334"/>
      <c r="AM12" s="359"/>
    </row>
    <row r="13" spans="1:39" ht="30" customHeight="1">
      <c r="A13" s="168" t="s">
        <v>288</v>
      </c>
      <c r="B13" s="297" t="s">
        <v>56</v>
      </c>
      <c r="C13" s="168" t="s">
        <v>186</v>
      </c>
      <c r="D13" s="168" t="s">
        <v>187</v>
      </c>
      <c r="E13" s="168" t="s">
        <v>273</v>
      </c>
      <c r="F13" s="168"/>
      <c r="G13" s="168" t="s">
        <v>274</v>
      </c>
      <c r="H13" s="334"/>
      <c r="I13" s="339">
        <v>0.9</v>
      </c>
      <c r="J13" s="339">
        <v>0.9</v>
      </c>
      <c r="K13" s="334"/>
      <c r="L13" s="334"/>
      <c r="M13" s="334"/>
      <c r="N13" s="334"/>
      <c r="O13" s="334"/>
      <c r="P13" s="334"/>
      <c r="Q13" s="334"/>
      <c r="R13" s="334"/>
      <c r="S13" s="343"/>
      <c r="T13" s="344"/>
      <c r="U13" s="334"/>
      <c r="V13" s="334"/>
      <c r="W13" s="334"/>
      <c r="X13" s="334"/>
      <c r="Y13" s="334"/>
      <c r="Z13" s="334"/>
      <c r="AA13" s="334"/>
      <c r="AB13" s="334"/>
      <c r="AC13" s="334"/>
      <c r="AD13" s="334"/>
      <c r="AE13" s="334"/>
      <c r="AF13" s="334"/>
      <c r="AG13" s="334"/>
      <c r="AH13" s="334"/>
      <c r="AI13" s="334"/>
      <c r="AJ13" s="334"/>
      <c r="AK13" s="334"/>
      <c r="AL13" s="334"/>
      <c r="AM13" s="359"/>
    </row>
    <row r="14" spans="1:39" ht="30" customHeight="1">
      <c r="A14" s="168" t="s">
        <v>288</v>
      </c>
      <c r="B14" s="297" t="s">
        <v>56</v>
      </c>
      <c r="C14" s="168" t="s">
        <v>186</v>
      </c>
      <c r="D14" s="168" t="s">
        <v>187</v>
      </c>
      <c r="E14" s="168" t="s">
        <v>278</v>
      </c>
      <c r="F14" s="168"/>
      <c r="G14" s="168" t="s">
        <v>274</v>
      </c>
      <c r="H14" s="334"/>
      <c r="I14" s="339">
        <v>0.4</v>
      </c>
      <c r="J14" s="339">
        <v>0.4</v>
      </c>
      <c r="K14" s="334"/>
      <c r="L14" s="334"/>
      <c r="M14" s="334"/>
      <c r="N14" s="334"/>
      <c r="O14" s="334"/>
      <c r="P14" s="334"/>
      <c r="Q14" s="334"/>
      <c r="R14" s="334"/>
      <c r="S14" s="343"/>
      <c r="T14" s="344"/>
      <c r="U14" s="334"/>
      <c r="V14" s="334"/>
      <c r="W14" s="334"/>
      <c r="X14" s="334"/>
      <c r="Y14" s="334"/>
      <c r="Z14" s="334"/>
      <c r="AA14" s="334"/>
      <c r="AB14" s="334"/>
      <c r="AC14" s="334"/>
      <c r="AD14" s="334"/>
      <c r="AE14" s="334"/>
      <c r="AF14" s="334"/>
      <c r="AG14" s="334"/>
      <c r="AH14" s="334"/>
      <c r="AI14" s="334"/>
      <c r="AJ14" s="334"/>
      <c r="AK14" s="334"/>
      <c r="AL14" s="334"/>
      <c r="AM14" s="359"/>
    </row>
    <row r="15" spans="1:39" ht="30" customHeight="1">
      <c r="A15" s="168" t="s">
        <v>288</v>
      </c>
      <c r="B15" s="297" t="s">
        <v>56</v>
      </c>
      <c r="C15" s="168" t="s">
        <v>186</v>
      </c>
      <c r="D15" s="168" t="s">
        <v>187</v>
      </c>
      <c r="E15" s="168" t="s">
        <v>285</v>
      </c>
      <c r="F15" s="168"/>
      <c r="G15" s="168" t="s">
        <v>274</v>
      </c>
      <c r="H15" s="334"/>
      <c r="I15" s="339">
        <v>0.3</v>
      </c>
      <c r="J15" s="339">
        <v>0.3</v>
      </c>
      <c r="K15" s="334"/>
      <c r="L15" s="334"/>
      <c r="M15" s="334"/>
      <c r="N15" s="334"/>
      <c r="O15" s="334"/>
      <c r="P15" s="334"/>
      <c r="Q15" s="334"/>
      <c r="R15" s="334"/>
      <c r="S15" s="343"/>
      <c r="T15" s="344"/>
      <c r="U15" s="334"/>
      <c r="V15" s="334"/>
      <c r="W15" s="334"/>
      <c r="X15" s="334"/>
      <c r="Y15" s="334"/>
      <c r="Z15" s="334"/>
      <c r="AA15" s="334"/>
      <c r="AB15" s="334"/>
      <c r="AC15" s="334"/>
      <c r="AD15" s="334"/>
      <c r="AE15" s="334"/>
      <c r="AF15" s="334"/>
      <c r="AG15" s="334"/>
      <c r="AH15" s="334"/>
      <c r="AI15" s="334"/>
      <c r="AJ15" s="334"/>
      <c r="AK15" s="334"/>
      <c r="AL15" s="334"/>
      <c r="AM15" s="359"/>
    </row>
    <row r="16" spans="1:39" ht="30" customHeight="1">
      <c r="A16" s="168" t="s">
        <v>288</v>
      </c>
      <c r="B16" s="297" t="s">
        <v>56</v>
      </c>
      <c r="C16" s="168" t="s">
        <v>186</v>
      </c>
      <c r="D16" s="168" t="s">
        <v>187</v>
      </c>
      <c r="E16" s="168" t="s">
        <v>283</v>
      </c>
      <c r="F16" s="168"/>
      <c r="G16" s="168" t="s">
        <v>274</v>
      </c>
      <c r="H16" s="334"/>
      <c r="I16" s="339">
        <v>0.4</v>
      </c>
      <c r="J16" s="339">
        <v>0.4</v>
      </c>
      <c r="K16" s="334"/>
      <c r="L16" s="334"/>
      <c r="M16" s="334"/>
      <c r="N16" s="334"/>
      <c r="O16" s="334"/>
      <c r="P16" s="334"/>
      <c r="Q16" s="334"/>
      <c r="R16" s="334"/>
      <c r="S16" s="343"/>
      <c r="T16" s="344"/>
      <c r="U16" s="334"/>
      <c r="V16" s="334"/>
      <c r="W16" s="334"/>
      <c r="X16" s="334"/>
      <c r="Y16" s="334"/>
      <c r="Z16" s="334"/>
      <c r="AA16" s="334"/>
      <c r="AB16" s="334"/>
      <c r="AC16" s="334"/>
      <c r="AD16" s="334"/>
      <c r="AE16" s="334"/>
      <c r="AF16" s="334"/>
      <c r="AG16" s="334"/>
      <c r="AH16" s="334"/>
      <c r="AI16" s="334"/>
      <c r="AJ16" s="334"/>
      <c r="AK16" s="334"/>
      <c r="AL16" s="334"/>
      <c r="AM16" s="359"/>
    </row>
    <row r="17" spans="1:39" ht="30" customHeight="1">
      <c r="A17" s="168" t="s">
        <v>288</v>
      </c>
      <c r="B17" s="297" t="s">
        <v>56</v>
      </c>
      <c r="C17" s="168" t="s">
        <v>186</v>
      </c>
      <c r="D17" s="168" t="s">
        <v>187</v>
      </c>
      <c r="E17" s="168" t="s">
        <v>289</v>
      </c>
      <c r="F17" s="168"/>
      <c r="G17" s="168" t="s">
        <v>274</v>
      </c>
      <c r="H17" s="334"/>
      <c r="I17" s="339">
        <v>1.4</v>
      </c>
      <c r="J17" s="339">
        <v>1.4</v>
      </c>
      <c r="K17" s="334"/>
      <c r="L17" s="334"/>
      <c r="M17" s="334"/>
      <c r="N17" s="334"/>
      <c r="O17" s="334"/>
      <c r="P17" s="334"/>
      <c r="Q17" s="334"/>
      <c r="R17" s="334"/>
      <c r="S17" s="343"/>
      <c r="T17" s="344"/>
      <c r="U17" s="334"/>
      <c r="V17" s="334"/>
      <c r="W17" s="334"/>
      <c r="X17" s="334"/>
      <c r="Y17" s="334"/>
      <c r="Z17" s="334"/>
      <c r="AA17" s="334"/>
      <c r="AB17" s="334"/>
      <c r="AC17" s="334"/>
      <c r="AD17" s="334"/>
      <c r="AE17" s="334"/>
      <c r="AF17" s="334"/>
      <c r="AG17" s="334"/>
      <c r="AH17" s="334"/>
      <c r="AI17" s="334"/>
      <c r="AJ17" s="334"/>
      <c r="AK17" s="334"/>
      <c r="AL17" s="334"/>
      <c r="AM17" s="359"/>
    </row>
    <row r="18" spans="1:39" ht="30" customHeight="1">
      <c r="A18" s="168" t="s">
        <v>288</v>
      </c>
      <c r="B18" s="297" t="s">
        <v>56</v>
      </c>
      <c r="C18" s="168" t="s">
        <v>186</v>
      </c>
      <c r="D18" s="168" t="s">
        <v>187</v>
      </c>
      <c r="E18" s="168" t="s">
        <v>279</v>
      </c>
      <c r="F18" s="168"/>
      <c r="G18" s="168" t="s">
        <v>274</v>
      </c>
      <c r="H18" s="334"/>
      <c r="I18" s="339">
        <v>3</v>
      </c>
      <c r="J18" s="339">
        <v>3</v>
      </c>
      <c r="K18" s="334"/>
      <c r="L18" s="334"/>
      <c r="M18" s="334"/>
      <c r="N18" s="334"/>
      <c r="O18" s="334"/>
      <c r="P18" s="334"/>
      <c r="Q18" s="334"/>
      <c r="R18" s="334"/>
      <c r="S18" s="343"/>
      <c r="T18" s="344"/>
      <c r="U18" s="334"/>
      <c r="V18" s="334"/>
      <c r="W18" s="334"/>
      <c r="X18" s="334"/>
      <c r="Y18" s="334"/>
      <c r="Z18" s="334"/>
      <c r="AA18" s="334"/>
      <c r="AB18" s="334"/>
      <c r="AC18" s="334"/>
      <c r="AD18" s="334"/>
      <c r="AE18" s="334"/>
      <c r="AF18" s="334"/>
      <c r="AG18" s="334"/>
      <c r="AH18" s="334"/>
      <c r="AI18" s="334"/>
      <c r="AJ18" s="334"/>
      <c r="AK18" s="334"/>
      <c r="AL18" s="334"/>
      <c r="AM18" s="359"/>
    </row>
    <row r="19" spans="1:39" ht="30" customHeight="1">
      <c r="A19" s="168" t="s">
        <v>288</v>
      </c>
      <c r="B19" s="297" t="s">
        <v>56</v>
      </c>
      <c r="C19" s="168" t="s">
        <v>186</v>
      </c>
      <c r="D19" s="168" t="s">
        <v>187</v>
      </c>
      <c r="E19" s="168" t="s">
        <v>290</v>
      </c>
      <c r="F19" s="168"/>
      <c r="G19" s="168" t="s">
        <v>274</v>
      </c>
      <c r="H19" s="334"/>
      <c r="I19" s="339">
        <v>0.8</v>
      </c>
      <c r="J19" s="339">
        <v>0.8</v>
      </c>
      <c r="K19" s="334"/>
      <c r="L19" s="334"/>
      <c r="M19" s="334"/>
      <c r="N19" s="334"/>
      <c r="O19" s="334"/>
      <c r="P19" s="334"/>
      <c r="Q19" s="334"/>
      <c r="R19" s="334"/>
      <c r="S19" s="343"/>
      <c r="T19" s="344"/>
      <c r="U19" s="334"/>
      <c r="V19" s="334"/>
      <c r="W19" s="334"/>
      <c r="X19" s="334"/>
      <c r="Y19" s="334"/>
      <c r="Z19" s="334"/>
      <c r="AA19" s="334"/>
      <c r="AB19" s="334"/>
      <c r="AC19" s="334"/>
      <c r="AD19" s="334"/>
      <c r="AE19" s="334"/>
      <c r="AF19" s="334"/>
      <c r="AG19" s="334"/>
      <c r="AH19" s="334"/>
      <c r="AI19" s="334"/>
      <c r="AJ19" s="334"/>
      <c r="AK19" s="334"/>
      <c r="AL19" s="334"/>
      <c r="AM19" s="359"/>
    </row>
    <row r="20" spans="1:39" ht="48" customHeight="1">
      <c r="A20" s="335"/>
      <c r="B20" s="336"/>
      <c r="C20" s="336"/>
      <c r="D20" s="336"/>
      <c r="E20" s="336"/>
      <c r="F20" s="336"/>
      <c r="G20" s="336"/>
      <c r="H20" s="336"/>
      <c r="I20" s="336"/>
      <c r="K20" s="336"/>
      <c r="L20" s="336"/>
      <c r="M20" s="336"/>
      <c r="N20" s="336"/>
      <c r="O20" s="336"/>
      <c r="P20" s="336"/>
      <c r="Q20" s="336"/>
      <c r="R20" s="336"/>
      <c r="S20" s="345"/>
      <c r="T20" s="346"/>
      <c r="U20" s="336"/>
      <c r="V20" s="336"/>
      <c r="W20" s="336"/>
      <c r="X20" s="336"/>
      <c r="Y20" s="336"/>
      <c r="Z20" s="336"/>
      <c r="AA20" s="336"/>
      <c r="AB20" s="336"/>
      <c r="AC20" s="336"/>
      <c r="AD20" s="336"/>
      <c r="AE20" s="336"/>
      <c r="AF20" s="336"/>
      <c r="AG20" s="336"/>
      <c r="AH20" s="336"/>
      <c r="AI20" s="336"/>
      <c r="AJ20" s="336"/>
      <c r="AK20" s="336"/>
      <c r="AL20" s="336"/>
      <c r="AM20" s="360"/>
    </row>
    <row r="21" spans="1:39" ht="48" customHeight="1">
      <c r="A21" s="337"/>
      <c r="B21" s="338"/>
      <c r="C21" s="338"/>
      <c r="D21" s="338"/>
      <c r="E21" s="338"/>
      <c r="F21" s="338"/>
      <c r="G21" s="338"/>
      <c r="H21" s="338"/>
      <c r="I21" s="338"/>
      <c r="J21" s="338"/>
      <c r="K21" s="338"/>
      <c r="L21" s="338"/>
      <c r="M21" s="338"/>
      <c r="N21" s="338"/>
      <c r="O21" s="338"/>
      <c r="P21" s="338"/>
      <c r="Q21" s="338"/>
      <c r="R21" s="338"/>
      <c r="S21" s="347"/>
      <c r="T21" s="348"/>
      <c r="U21" s="338"/>
      <c r="V21" s="338"/>
      <c r="W21" s="338"/>
      <c r="X21" s="338"/>
      <c r="Y21" s="338"/>
      <c r="Z21" s="338"/>
      <c r="AA21" s="338"/>
      <c r="AB21" s="338"/>
      <c r="AC21" s="338"/>
      <c r="AD21" s="338"/>
      <c r="AE21" s="338"/>
      <c r="AF21" s="338"/>
      <c r="AG21" s="338"/>
      <c r="AH21" s="338"/>
      <c r="AI21" s="338"/>
      <c r="AJ21" s="338"/>
      <c r="AK21" s="338"/>
      <c r="AL21" s="338"/>
      <c r="AM21" s="361"/>
    </row>
  </sheetData>
  <sheetProtection/>
  <mergeCells count="5">
    <mergeCell ref="A2:AM2"/>
    <mergeCell ref="A4:S4"/>
    <mergeCell ref="T4:AL4"/>
    <mergeCell ref="A6:H6"/>
    <mergeCell ref="AM4:AM5"/>
  </mergeCells>
  <printOptions horizontalCentered="1"/>
  <pageMargins left="0.16111111111111112" right="0.16111111111111112" top="1" bottom="1" header="0.5" footer="0.5"/>
  <pageSetup fitToHeight="0" fitToWidth="1" horizontalDpi="600" verticalDpi="600" orientation="landscape" paperSize="9" scale="56"/>
</worksheet>
</file>

<file path=xl/worksheets/sheet6.xml><?xml version="1.0" encoding="utf-8"?>
<worksheet xmlns="http://schemas.openxmlformats.org/spreadsheetml/2006/main" xmlns:r="http://schemas.openxmlformats.org/officeDocument/2006/relationships">
  <sheetPr>
    <pageSetUpPr fitToPage="1"/>
  </sheetPr>
  <dimension ref="A1:AF19"/>
  <sheetViews>
    <sheetView zoomScaleSheetLayoutView="100" workbookViewId="0" topLeftCell="A7">
      <selection activeCell="A2" sqref="A2:AE2"/>
    </sheetView>
  </sheetViews>
  <sheetFormatPr defaultColWidth="9.33203125" defaultRowHeight="12.75"/>
  <cols>
    <col min="1" max="15" width="9.5" style="257" customWidth="1"/>
    <col min="16" max="16" width="12" style="257" customWidth="1"/>
    <col min="17" max="17" width="14.16015625" style="257" customWidth="1"/>
    <col min="18" max="18" width="17" style="257" customWidth="1"/>
    <col min="19" max="19" width="11" style="257" customWidth="1"/>
    <col min="20" max="20" width="9.5" style="257" customWidth="1"/>
    <col min="21" max="21" width="9.5" style="258" customWidth="1"/>
    <col min="22" max="29" width="8" style="257" customWidth="1"/>
    <col min="30" max="30" width="7" style="257" customWidth="1"/>
    <col min="31" max="31" width="12.16015625" style="257" customWidth="1"/>
  </cols>
  <sheetData>
    <row r="1" spans="1:31" s="138" customFormat="1" ht="30" customHeight="1">
      <c r="A1" s="259" t="s">
        <v>291</v>
      </c>
      <c r="B1" s="260"/>
      <c r="C1" s="260"/>
      <c r="D1" s="260"/>
      <c r="E1" s="260"/>
      <c r="F1" s="260"/>
      <c r="G1" s="260"/>
      <c r="H1" s="260"/>
      <c r="I1" s="260"/>
      <c r="J1" s="260"/>
      <c r="K1" s="260"/>
      <c r="L1" s="260"/>
      <c r="M1" s="260"/>
      <c r="N1" s="260"/>
      <c r="O1" s="260"/>
      <c r="P1" s="259"/>
      <c r="Q1" s="260"/>
      <c r="R1" s="260"/>
      <c r="S1" s="260"/>
      <c r="T1" s="260"/>
      <c r="U1" s="294"/>
      <c r="V1" s="260"/>
      <c r="W1" s="260"/>
      <c r="X1" s="260"/>
      <c r="Y1" s="260"/>
      <c r="Z1" s="260"/>
      <c r="AA1" s="260"/>
      <c r="AB1" s="260"/>
      <c r="AC1" s="260"/>
      <c r="AD1" s="260"/>
      <c r="AE1" s="260"/>
    </row>
    <row r="2" spans="1:31" s="254" customFormat="1" ht="36" customHeight="1">
      <c r="A2" s="261" t="s">
        <v>292</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row>
    <row r="3" spans="14:32" ht="13.5">
      <c r="N3" s="282"/>
      <c r="O3" s="283"/>
      <c r="AC3" s="282"/>
      <c r="AD3" s="283"/>
      <c r="AE3" s="310" t="s">
        <v>204</v>
      </c>
      <c r="AF3" s="256"/>
    </row>
    <row r="4" spans="1:31" s="255" customFormat="1" ht="39" customHeight="1">
      <c r="A4" s="262" t="s">
        <v>7</v>
      </c>
      <c r="B4" s="263"/>
      <c r="C4" s="263"/>
      <c r="D4" s="263"/>
      <c r="E4" s="263"/>
      <c r="F4" s="263"/>
      <c r="G4" s="263"/>
      <c r="H4" s="263"/>
      <c r="I4" s="263"/>
      <c r="J4" s="263"/>
      <c r="K4" s="263"/>
      <c r="L4" s="263"/>
      <c r="M4" s="263"/>
      <c r="N4" s="263"/>
      <c r="O4" s="284"/>
      <c r="P4" s="285" t="s">
        <v>8</v>
      </c>
      <c r="Q4" s="263"/>
      <c r="R4" s="263"/>
      <c r="S4" s="263"/>
      <c r="T4" s="263"/>
      <c r="U4" s="263"/>
      <c r="V4" s="263"/>
      <c r="W4" s="263"/>
      <c r="X4" s="263"/>
      <c r="Y4" s="263"/>
      <c r="Z4" s="263"/>
      <c r="AA4" s="263"/>
      <c r="AB4" s="263"/>
      <c r="AC4" s="263"/>
      <c r="AD4" s="263"/>
      <c r="AE4" s="311" t="s">
        <v>5</v>
      </c>
    </row>
    <row r="5" spans="1:31" s="255" customFormat="1" ht="94.5">
      <c r="A5" s="264" t="s">
        <v>205</v>
      </c>
      <c r="B5" s="265" t="s">
        <v>256</v>
      </c>
      <c r="C5" s="265" t="s">
        <v>293</v>
      </c>
      <c r="D5" s="265" t="s">
        <v>294</v>
      </c>
      <c r="E5" s="265" t="s">
        <v>38</v>
      </c>
      <c r="F5" s="266" t="s">
        <v>263</v>
      </c>
      <c r="G5" s="266" t="s">
        <v>264</v>
      </c>
      <c r="H5" s="267" t="s">
        <v>265</v>
      </c>
      <c r="I5" s="267" t="s">
        <v>266</v>
      </c>
      <c r="J5" s="267" t="s">
        <v>267</v>
      </c>
      <c r="K5" s="267" t="s">
        <v>268</v>
      </c>
      <c r="L5" s="267" t="s">
        <v>269</v>
      </c>
      <c r="M5" s="267" t="s">
        <v>270</v>
      </c>
      <c r="N5" s="267" t="s">
        <v>271</v>
      </c>
      <c r="O5" s="286" t="s">
        <v>30</v>
      </c>
      <c r="P5" s="287" t="s">
        <v>205</v>
      </c>
      <c r="Q5" s="265" t="s">
        <v>256</v>
      </c>
      <c r="R5" s="265" t="s">
        <v>293</v>
      </c>
      <c r="S5" s="265" t="s">
        <v>294</v>
      </c>
      <c r="T5" s="265" t="s">
        <v>38</v>
      </c>
      <c r="U5" s="266" t="s">
        <v>263</v>
      </c>
      <c r="V5" s="266" t="s">
        <v>264</v>
      </c>
      <c r="W5" s="267" t="s">
        <v>265</v>
      </c>
      <c r="X5" s="267" t="s">
        <v>266</v>
      </c>
      <c r="Y5" s="267" t="s">
        <v>267</v>
      </c>
      <c r="Z5" s="267" t="s">
        <v>268</v>
      </c>
      <c r="AA5" s="267" t="s">
        <v>269</v>
      </c>
      <c r="AB5" s="267" t="s">
        <v>270</v>
      </c>
      <c r="AC5" s="267" t="s">
        <v>271</v>
      </c>
      <c r="AD5" s="267" t="s">
        <v>30</v>
      </c>
      <c r="AE5" s="312"/>
    </row>
    <row r="6" spans="1:31" ht="48" customHeight="1">
      <c r="A6" s="268" t="s">
        <v>38</v>
      </c>
      <c r="B6" s="269"/>
      <c r="C6" s="269"/>
      <c r="D6" s="270"/>
      <c r="E6" s="271">
        <f>SUM(E7:E13)</f>
        <v>751</v>
      </c>
      <c r="F6" s="271">
        <f>SUM(F7:F13)</f>
        <v>751</v>
      </c>
      <c r="G6" s="272"/>
      <c r="H6" s="273"/>
      <c r="I6" s="273"/>
      <c r="J6" s="273"/>
      <c r="K6" s="273"/>
      <c r="L6" s="273"/>
      <c r="M6" s="273"/>
      <c r="N6" s="273"/>
      <c r="O6" s="288"/>
      <c r="P6" s="289"/>
      <c r="Q6" s="295"/>
      <c r="R6" s="295"/>
      <c r="S6" s="295"/>
      <c r="T6" s="295">
        <f>SUM(T7:T13)</f>
        <v>0</v>
      </c>
      <c r="U6" s="296">
        <f>SUM(U7:U18)</f>
        <v>877.16</v>
      </c>
      <c r="V6" s="272"/>
      <c r="W6" s="273"/>
      <c r="X6" s="273"/>
      <c r="Y6" s="273"/>
      <c r="Z6" s="273"/>
      <c r="AA6" s="273"/>
      <c r="AB6" s="273"/>
      <c r="AC6" s="273"/>
      <c r="AD6" s="273"/>
      <c r="AE6" s="313"/>
    </row>
    <row r="7" spans="1:31" ht="48" customHeight="1">
      <c r="A7" s="274" t="s">
        <v>295</v>
      </c>
      <c r="B7" s="274" t="s">
        <v>56</v>
      </c>
      <c r="C7" s="274" t="s">
        <v>296</v>
      </c>
      <c r="D7" s="274" t="s">
        <v>297</v>
      </c>
      <c r="E7" s="275">
        <v>751</v>
      </c>
      <c r="F7" s="275">
        <v>751</v>
      </c>
      <c r="G7" s="276"/>
      <c r="H7" s="276"/>
      <c r="I7" s="276"/>
      <c r="J7" s="276"/>
      <c r="K7" s="276"/>
      <c r="L7" s="276"/>
      <c r="M7" s="276"/>
      <c r="N7" s="276"/>
      <c r="O7" s="290"/>
      <c r="P7" s="168" t="s">
        <v>295</v>
      </c>
      <c r="Q7" s="297" t="s">
        <v>56</v>
      </c>
      <c r="R7" s="298" t="s">
        <v>296</v>
      </c>
      <c r="S7" s="298" t="s">
        <v>298</v>
      </c>
      <c r="T7" s="299"/>
      <c r="U7" s="299">
        <v>160</v>
      </c>
      <c r="V7" s="299"/>
      <c r="W7" s="276"/>
      <c r="X7" s="276"/>
      <c r="Y7" s="276"/>
      <c r="Z7" s="276"/>
      <c r="AA7" s="276"/>
      <c r="AB7" s="276"/>
      <c r="AC7" s="276"/>
      <c r="AD7" s="276"/>
      <c r="AE7" s="314" t="s">
        <v>299</v>
      </c>
    </row>
    <row r="8" spans="1:31" ht="30" customHeight="1">
      <c r="A8" s="274"/>
      <c r="B8" s="274"/>
      <c r="C8" s="274"/>
      <c r="D8" s="274"/>
      <c r="E8" s="275"/>
      <c r="F8" s="275"/>
      <c r="G8" s="276"/>
      <c r="H8" s="276"/>
      <c r="I8" s="276"/>
      <c r="J8" s="276"/>
      <c r="K8" s="276"/>
      <c r="L8" s="276"/>
      <c r="M8" s="276"/>
      <c r="N8" s="276"/>
      <c r="O8" s="290"/>
      <c r="P8" s="168" t="s">
        <v>295</v>
      </c>
      <c r="Q8" s="297" t="s">
        <v>56</v>
      </c>
      <c r="R8" s="298" t="s">
        <v>296</v>
      </c>
      <c r="S8" s="298" t="s">
        <v>298</v>
      </c>
      <c r="T8" s="299"/>
      <c r="U8" s="299">
        <v>10</v>
      </c>
      <c r="V8" s="299"/>
      <c r="W8" s="276"/>
      <c r="X8" s="276"/>
      <c r="Y8" s="276"/>
      <c r="Z8" s="276"/>
      <c r="AA8" s="276"/>
      <c r="AB8" s="276"/>
      <c r="AC8" s="276"/>
      <c r="AD8" s="276"/>
      <c r="AE8" s="314" t="s">
        <v>300</v>
      </c>
    </row>
    <row r="9" spans="1:31" ht="30" customHeight="1">
      <c r="A9" s="274"/>
      <c r="B9" s="274"/>
      <c r="C9" s="274"/>
      <c r="D9" s="274"/>
      <c r="E9" s="275"/>
      <c r="F9" s="275"/>
      <c r="G9" s="276"/>
      <c r="H9" s="276"/>
      <c r="I9" s="276"/>
      <c r="J9" s="276"/>
      <c r="K9" s="276"/>
      <c r="L9" s="276"/>
      <c r="M9" s="276"/>
      <c r="N9" s="276"/>
      <c r="O9" s="290"/>
      <c r="P9" s="168" t="s">
        <v>295</v>
      </c>
      <c r="Q9" s="297" t="s">
        <v>56</v>
      </c>
      <c r="R9" s="298" t="s">
        <v>296</v>
      </c>
      <c r="S9" s="298" t="s">
        <v>298</v>
      </c>
      <c r="T9" s="299"/>
      <c r="U9" s="299">
        <v>10</v>
      </c>
      <c r="V9" s="299"/>
      <c r="W9" s="276"/>
      <c r="X9" s="276"/>
      <c r="Y9" s="276"/>
      <c r="Z9" s="276"/>
      <c r="AA9" s="276"/>
      <c r="AB9" s="276"/>
      <c r="AC9" s="276"/>
      <c r="AD9" s="276"/>
      <c r="AE9" s="314" t="s">
        <v>301</v>
      </c>
    </row>
    <row r="10" spans="1:31" ht="30" customHeight="1">
      <c r="A10" s="274"/>
      <c r="B10" s="274"/>
      <c r="C10" s="274"/>
      <c r="D10" s="274"/>
      <c r="E10" s="275"/>
      <c r="F10" s="275"/>
      <c r="G10" s="276"/>
      <c r="H10" s="276"/>
      <c r="I10" s="276"/>
      <c r="J10" s="276"/>
      <c r="K10" s="276"/>
      <c r="L10" s="276"/>
      <c r="M10" s="276"/>
      <c r="N10" s="276"/>
      <c r="O10" s="290"/>
      <c r="P10" s="168" t="s">
        <v>295</v>
      </c>
      <c r="Q10" s="297" t="s">
        <v>56</v>
      </c>
      <c r="R10" s="298" t="s">
        <v>296</v>
      </c>
      <c r="S10" s="298" t="s">
        <v>298</v>
      </c>
      <c r="T10" s="299"/>
      <c r="U10" s="299">
        <v>150</v>
      </c>
      <c r="V10" s="299"/>
      <c r="W10" s="276"/>
      <c r="X10" s="276"/>
      <c r="Y10" s="276"/>
      <c r="Z10" s="276"/>
      <c r="AA10" s="276"/>
      <c r="AB10" s="276"/>
      <c r="AC10" s="276"/>
      <c r="AD10" s="276"/>
      <c r="AE10" s="314" t="s">
        <v>302</v>
      </c>
    </row>
    <row r="11" spans="1:31" ht="30" customHeight="1">
      <c r="A11" s="274"/>
      <c r="B11" s="274"/>
      <c r="C11" s="274"/>
      <c r="D11" s="274"/>
      <c r="E11" s="275"/>
      <c r="F11" s="275"/>
      <c r="G11" s="276"/>
      <c r="H11" s="276"/>
      <c r="I11" s="276"/>
      <c r="J11" s="276"/>
      <c r="K11" s="276"/>
      <c r="L11" s="276"/>
      <c r="M11" s="276"/>
      <c r="N11" s="276"/>
      <c r="O11" s="290"/>
      <c r="P11" s="168" t="s">
        <v>295</v>
      </c>
      <c r="Q11" s="297" t="s">
        <v>56</v>
      </c>
      <c r="R11" s="298" t="s">
        <v>296</v>
      </c>
      <c r="S11" s="298" t="s">
        <v>298</v>
      </c>
      <c r="T11" s="299"/>
      <c r="U11" s="299">
        <v>30</v>
      </c>
      <c r="V11" s="299"/>
      <c r="W11" s="276"/>
      <c r="X11" s="276"/>
      <c r="Y11" s="276"/>
      <c r="Z11" s="276"/>
      <c r="AA11" s="276"/>
      <c r="AB11" s="276"/>
      <c r="AC11" s="276"/>
      <c r="AD11" s="276"/>
      <c r="AE11" s="314" t="s">
        <v>303</v>
      </c>
    </row>
    <row r="12" spans="1:31" ht="30" customHeight="1">
      <c r="A12" s="274"/>
      <c r="B12" s="274"/>
      <c r="C12" s="274"/>
      <c r="D12" s="274"/>
      <c r="E12" s="275"/>
      <c r="F12" s="275"/>
      <c r="G12" s="276"/>
      <c r="H12" s="276"/>
      <c r="I12" s="276"/>
      <c r="J12" s="276"/>
      <c r="K12" s="276"/>
      <c r="L12" s="276"/>
      <c r="M12" s="276"/>
      <c r="N12" s="276"/>
      <c r="O12" s="290"/>
      <c r="P12" s="168" t="s">
        <v>295</v>
      </c>
      <c r="Q12" s="297" t="s">
        <v>56</v>
      </c>
      <c r="R12" s="298" t="s">
        <v>296</v>
      </c>
      <c r="S12" s="298" t="s">
        <v>298</v>
      </c>
      <c r="T12" s="299"/>
      <c r="U12" s="299">
        <v>80</v>
      </c>
      <c r="V12" s="299"/>
      <c r="W12" s="276"/>
      <c r="X12" s="276"/>
      <c r="Y12" s="276"/>
      <c r="Z12" s="276"/>
      <c r="AA12" s="276"/>
      <c r="AB12" s="276"/>
      <c r="AC12" s="276"/>
      <c r="AD12" s="276"/>
      <c r="AE12" s="314" t="s">
        <v>304</v>
      </c>
    </row>
    <row r="13" spans="1:31" ht="30" customHeight="1">
      <c r="A13" s="274"/>
      <c r="B13" s="274"/>
      <c r="C13" s="274"/>
      <c r="D13" s="274"/>
      <c r="E13" s="275"/>
      <c r="F13" s="275"/>
      <c r="G13" s="276"/>
      <c r="H13" s="276"/>
      <c r="I13" s="276"/>
      <c r="J13" s="276"/>
      <c r="K13" s="276"/>
      <c r="L13" s="276"/>
      <c r="M13" s="276"/>
      <c r="N13" s="276"/>
      <c r="O13" s="290"/>
      <c r="P13" s="168" t="s">
        <v>295</v>
      </c>
      <c r="Q13" s="297" t="s">
        <v>56</v>
      </c>
      <c r="R13" s="298" t="s">
        <v>296</v>
      </c>
      <c r="S13" s="298" t="s">
        <v>298</v>
      </c>
      <c r="T13" s="299"/>
      <c r="U13" s="299">
        <v>300</v>
      </c>
      <c r="V13" s="299"/>
      <c r="W13" s="276"/>
      <c r="X13" s="276"/>
      <c r="Y13" s="276"/>
      <c r="Z13" s="276"/>
      <c r="AA13" s="276"/>
      <c r="AB13" s="276"/>
      <c r="AC13" s="276"/>
      <c r="AD13" s="276"/>
      <c r="AE13" s="314" t="s">
        <v>305</v>
      </c>
    </row>
    <row r="14" spans="1:31" ht="25.5" customHeight="1">
      <c r="A14" s="274" t="s">
        <v>288</v>
      </c>
      <c r="B14" s="274" t="s">
        <v>56</v>
      </c>
      <c r="C14" s="274" t="s">
        <v>296</v>
      </c>
      <c r="D14" s="274" t="s">
        <v>306</v>
      </c>
      <c r="E14" s="277">
        <v>665</v>
      </c>
      <c r="F14" s="277">
        <v>665</v>
      </c>
      <c r="G14" s="272"/>
      <c r="H14" s="273"/>
      <c r="I14" s="273"/>
      <c r="J14" s="273"/>
      <c r="K14" s="273"/>
      <c r="L14" s="273"/>
      <c r="M14" s="273"/>
      <c r="N14" s="273"/>
      <c r="O14" s="288"/>
      <c r="P14" s="291" t="s">
        <v>288</v>
      </c>
      <c r="Q14" s="297" t="s">
        <v>56</v>
      </c>
      <c r="R14" s="298" t="s">
        <v>296</v>
      </c>
      <c r="S14" s="300" t="s">
        <v>307</v>
      </c>
      <c r="T14" s="301"/>
      <c r="U14" s="302">
        <v>61.66</v>
      </c>
      <c r="V14" s="272"/>
      <c r="W14" s="273"/>
      <c r="X14" s="273"/>
      <c r="Y14" s="273"/>
      <c r="Z14" s="273"/>
      <c r="AA14" s="273"/>
      <c r="AB14" s="273"/>
      <c r="AC14" s="273"/>
      <c r="AD14" s="273"/>
      <c r="AE14" s="315" t="s">
        <v>308</v>
      </c>
    </row>
    <row r="15" spans="1:31" ht="25.5" customHeight="1">
      <c r="A15" s="274"/>
      <c r="B15" s="274"/>
      <c r="C15" s="274"/>
      <c r="D15" s="274"/>
      <c r="E15" s="277"/>
      <c r="F15" s="277"/>
      <c r="G15" s="278"/>
      <c r="H15" s="279"/>
      <c r="I15" s="279"/>
      <c r="J15" s="279"/>
      <c r="K15" s="279"/>
      <c r="L15" s="279"/>
      <c r="M15" s="279"/>
      <c r="N15" s="279"/>
      <c r="O15" s="279"/>
      <c r="P15" s="291" t="s">
        <v>288</v>
      </c>
      <c r="Q15" s="303" t="s">
        <v>56</v>
      </c>
      <c r="R15" s="298" t="s">
        <v>296</v>
      </c>
      <c r="S15" s="304" t="s">
        <v>298</v>
      </c>
      <c r="T15" s="292"/>
      <c r="U15" s="305">
        <v>4.5</v>
      </c>
      <c r="V15" s="278"/>
      <c r="W15" s="279"/>
      <c r="X15" s="279"/>
      <c r="Y15" s="279"/>
      <c r="Z15" s="279"/>
      <c r="AA15" s="279"/>
      <c r="AB15" s="279"/>
      <c r="AC15" s="279"/>
      <c r="AD15" s="279"/>
      <c r="AE15" s="316" t="s">
        <v>309</v>
      </c>
    </row>
    <row r="16" spans="1:31" ht="25.5" customHeight="1">
      <c r="A16" s="274"/>
      <c r="B16" s="274"/>
      <c r="C16" s="274"/>
      <c r="D16" s="274"/>
      <c r="E16" s="277"/>
      <c r="F16" s="277"/>
      <c r="G16" s="272"/>
      <c r="H16" s="273"/>
      <c r="I16" s="273"/>
      <c r="J16" s="273"/>
      <c r="K16" s="273"/>
      <c r="L16" s="273"/>
      <c r="M16" s="273"/>
      <c r="N16" s="273"/>
      <c r="O16" s="273"/>
      <c r="P16" s="291" t="s">
        <v>288</v>
      </c>
      <c r="Q16" s="303" t="s">
        <v>56</v>
      </c>
      <c r="R16" s="298" t="s">
        <v>296</v>
      </c>
      <c r="S16" s="306" t="s">
        <v>298</v>
      </c>
      <c r="T16" s="280"/>
      <c r="U16" s="307">
        <v>50</v>
      </c>
      <c r="V16" s="272"/>
      <c r="W16" s="273"/>
      <c r="X16" s="273"/>
      <c r="Y16" s="273"/>
      <c r="Z16" s="273"/>
      <c r="AA16" s="273"/>
      <c r="AB16" s="273"/>
      <c r="AC16" s="273"/>
      <c r="AD16" s="273"/>
      <c r="AE16" s="317" t="s">
        <v>310</v>
      </c>
    </row>
    <row r="17" spans="1:31" ht="25.5" customHeight="1">
      <c r="A17" s="274"/>
      <c r="B17" s="274"/>
      <c r="C17" s="274"/>
      <c r="D17" s="274"/>
      <c r="E17" s="277"/>
      <c r="F17" s="277"/>
      <c r="G17" s="280"/>
      <c r="H17" s="280"/>
      <c r="I17" s="280"/>
      <c r="J17" s="280"/>
      <c r="K17" s="280"/>
      <c r="L17" s="280"/>
      <c r="M17" s="280"/>
      <c r="N17" s="280"/>
      <c r="O17" s="292"/>
      <c r="P17" s="291" t="s">
        <v>288</v>
      </c>
      <c r="Q17" s="303" t="s">
        <v>56</v>
      </c>
      <c r="R17" s="298" t="s">
        <v>296</v>
      </c>
      <c r="S17" s="293" t="s">
        <v>311</v>
      </c>
      <c r="T17" s="280"/>
      <c r="U17" s="307">
        <v>15</v>
      </c>
      <c r="V17" s="280"/>
      <c r="W17" s="280"/>
      <c r="X17" s="280"/>
      <c r="Y17" s="280"/>
      <c r="Z17" s="280"/>
      <c r="AA17" s="280"/>
      <c r="AB17" s="280"/>
      <c r="AC17" s="280"/>
      <c r="AD17" s="280"/>
      <c r="AE17" s="205" t="s">
        <v>312</v>
      </c>
    </row>
    <row r="18" spans="1:31" ht="25.5" customHeight="1">
      <c r="A18" s="274"/>
      <c r="B18" s="274"/>
      <c r="C18" s="274"/>
      <c r="D18" s="274"/>
      <c r="E18" s="277"/>
      <c r="F18" s="277"/>
      <c r="G18" s="280"/>
      <c r="H18" s="280"/>
      <c r="I18" s="280"/>
      <c r="J18" s="280"/>
      <c r="K18" s="280"/>
      <c r="L18" s="280"/>
      <c r="M18" s="280"/>
      <c r="N18" s="280"/>
      <c r="O18" s="280"/>
      <c r="P18" s="293" t="s">
        <v>288</v>
      </c>
      <c r="Q18" s="308" t="s">
        <v>56</v>
      </c>
      <c r="R18" s="293" t="s">
        <v>296</v>
      </c>
      <c r="S18" s="293" t="s">
        <v>313</v>
      </c>
      <c r="T18" s="280"/>
      <c r="U18" s="307">
        <v>6</v>
      </c>
      <c r="V18" s="280"/>
      <c r="W18" s="280"/>
      <c r="X18" s="280"/>
      <c r="Y18" s="280"/>
      <c r="Z18" s="280"/>
      <c r="AA18" s="280"/>
      <c r="AB18" s="280"/>
      <c r="AC18" s="280"/>
      <c r="AD18" s="280"/>
      <c r="AE18" s="205" t="s">
        <v>314</v>
      </c>
    </row>
    <row r="19" spans="1:31" s="256" customFormat="1" ht="30" customHeight="1">
      <c r="A19" s="281" t="s">
        <v>315</v>
      </c>
      <c r="B19" s="281"/>
      <c r="C19" s="281"/>
      <c r="D19" s="281"/>
      <c r="E19" s="281"/>
      <c r="F19" s="281"/>
      <c r="G19" s="281"/>
      <c r="H19" s="281"/>
      <c r="I19" s="281"/>
      <c r="J19" s="281"/>
      <c r="K19" s="281"/>
      <c r="L19" s="281"/>
      <c r="M19" s="281"/>
      <c r="N19" s="281"/>
      <c r="O19" s="281"/>
      <c r="P19" s="281"/>
      <c r="Q19" s="281"/>
      <c r="R19" s="281"/>
      <c r="S19" s="281"/>
      <c r="T19" s="281"/>
      <c r="U19" s="309"/>
      <c r="V19" s="281"/>
      <c r="W19" s="281"/>
      <c r="X19" s="281"/>
      <c r="Y19" s="281"/>
      <c r="Z19" s="281"/>
      <c r="AA19" s="281"/>
      <c r="AB19" s="281"/>
      <c r="AC19" s="281"/>
      <c r="AD19" s="281"/>
      <c r="AE19" s="281"/>
    </row>
  </sheetData>
  <sheetProtection/>
  <mergeCells count="17">
    <mergeCell ref="A2:AE2"/>
    <mergeCell ref="A4:O4"/>
    <mergeCell ref="P4:AD4"/>
    <mergeCell ref="A6:D6"/>
    <mergeCell ref="A7:A13"/>
    <mergeCell ref="A14:A18"/>
    <mergeCell ref="B7:B13"/>
    <mergeCell ref="B14:B18"/>
    <mergeCell ref="C7:C13"/>
    <mergeCell ref="C14:C18"/>
    <mergeCell ref="D7:D13"/>
    <mergeCell ref="D14:D18"/>
    <mergeCell ref="E7:E13"/>
    <mergeCell ref="E14:E18"/>
    <mergeCell ref="F7:F13"/>
    <mergeCell ref="F14:F18"/>
    <mergeCell ref="AE4:AE5"/>
  </mergeCells>
  <printOptions horizontalCentered="1"/>
  <pageMargins left="0.19652777777777777" right="0.19652777777777777" top="1" bottom="1" header="0.5" footer="0.5"/>
  <pageSetup fitToHeight="0" fitToWidth="1" horizontalDpi="600" verticalDpi="600" orientation="landscape" paperSize="9" scale="53"/>
</worksheet>
</file>

<file path=xl/worksheets/sheet7.xml><?xml version="1.0" encoding="utf-8"?>
<worksheet xmlns="http://schemas.openxmlformats.org/spreadsheetml/2006/main" xmlns:r="http://schemas.openxmlformats.org/officeDocument/2006/relationships">
  <dimension ref="A1:H72"/>
  <sheetViews>
    <sheetView workbookViewId="0" topLeftCell="A1">
      <selection activeCell="M10" sqref="M10"/>
    </sheetView>
  </sheetViews>
  <sheetFormatPr defaultColWidth="12" defaultRowHeight="12.75"/>
  <cols>
    <col min="1" max="1" width="12" style="224" customWidth="1"/>
    <col min="2" max="2" width="18.16015625" style="224" customWidth="1"/>
    <col min="3" max="3" width="16.83203125" style="224" customWidth="1"/>
    <col min="4" max="4" width="20.83203125" style="224" customWidth="1"/>
    <col min="5" max="5" width="16.83203125" style="225" customWidth="1"/>
    <col min="6" max="6" width="20.83203125" style="224" customWidth="1"/>
    <col min="7" max="7" width="11.33203125" style="224" customWidth="1"/>
    <col min="8" max="8" width="17.16015625" style="224" customWidth="1"/>
    <col min="9" max="16384" width="12" style="224" customWidth="1"/>
  </cols>
  <sheetData>
    <row r="1" spans="1:8" ht="13.5">
      <c r="A1" s="141" t="s">
        <v>316</v>
      </c>
      <c r="B1" s="142"/>
      <c r="C1" s="143"/>
      <c r="D1" s="143"/>
      <c r="E1" s="226"/>
      <c r="F1" s="143"/>
      <c r="G1" s="143"/>
      <c r="H1" s="143"/>
    </row>
    <row r="2" spans="1:8" ht="36" customHeight="1">
      <c r="A2" s="227" t="s">
        <v>317</v>
      </c>
      <c r="B2" s="227"/>
      <c r="C2" s="227"/>
      <c r="D2" s="227"/>
      <c r="E2" s="228"/>
      <c r="F2" s="227"/>
      <c r="G2" s="227"/>
      <c r="H2" s="227"/>
    </row>
    <row r="3" spans="1:8" s="222" customFormat="1" ht="21" customHeight="1">
      <c r="A3" s="229" t="s">
        <v>318</v>
      </c>
      <c r="B3" s="230"/>
      <c r="C3" s="230" t="s">
        <v>319</v>
      </c>
      <c r="D3" s="230"/>
      <c r="E3" s="231"/>
      <c r="F3" s="230"/>
      <c r="G3" s="230"/>
      <c r="H3" s="232"/>
    </row>
    <row r="4" spans="1:8" s="222" customFormat="1" ht="21" customHeight="1">
      <c r="A4" s="233" t="s">
        <v>320</v>
      </c>
      <c r="B4" s="111"/>
      <c r="C4" s="234" t="s">
        <v>7</v>
      </c>
      <c r="D4" s="234"/>
      <c r="E4" s="235"/>
      <c r="F4" s="236" t="s">
        <v>8</v>
      </c>
      <c r="G4" s="234"/>
      <c r="H4" s="237"/>
    </row>
    <row r="5" spans="1:8" s="222" customFormat="1" ht="21" customHeight="1">
      <c r="A5" s="29"/>
      <c r="B5" s="30"/>
      <c r="C5" s="238" t="s">
        <v>321</v>
      </c>
      <c r="D5" s="238"/>
      <c r="E5" s="239">
        <f>SUM(E6:E8)</f>
        <v>4866.24</v>
      </c>
      <c r="F5" s="240">
        <f>SUM(F6:H7)</f>
        <v>7034.818569</v>
      </c>
      <c r="G5" s="241"/>
      <c r="H5" s="242"/>
    </row>
    <row r="6" spans="1:8" s="222" customFormat="1" ht="21" customHeight="1">
      <c r="A6" s="29"/>
      <c r="B6" s="30"/>
      <c r="C6" s="41" t="s">
        <v>39</v>
      </c>
      <c r="D6" s="41"/>
      <c r="E6" s="239">
        <v>722.24</v>
      </c>
      <c r="F6" s="240">
        <f>(12854587.69)/10000</f>
        <v>1285.4587689999998</v>
      </c>
      <c r="G6" s="241"/>
      <c r="H6" s="242"/>
    </row>
    <row r="7" spans="1:8" s="222" customFormat="1" ht="21" customHeight="1">
      <c r="A7" s="29"/>
      <c r="B7" s="30"/>
      <c r="C7" s="41" t="s">
        <v>40</v>
      </c>
      <c r="D7" s="41"/>
      <c r="E7" s="239">
        <v>4144</v>
      </c>
      <c r="F7" s="243">
        <f>(38465572.68+19028025.32)/10000</f>
        <v>5749.3598</v>
      </c>
      <c r="G7" s="244"/>
      <c r="H7" s="245"/>
    </row>
    <row r="8" spans="1:8" s="222" customFormat="1" ht="21" customHeight="1">
      <c r="A8" s="29"/>
      <c r="B8" s="30"/>
      <c r="C8" s="41" t="s">
        <v>322</v>
      </c>
      <c r="D8" s="41"/>
      <c r="E8" s="239"/>
      <c r="F8" s="246"/>
      <c r="G8" s="41"/>
      <c r="H8" s="247"/>
    </row>
    <row r="9" spans="1:8" s="222" customFormat="1" ht="216.75" customHeight="1">
      <c r="A9" s="29" t="s">
        <v>323</v>
      </c>
      <c r="B9" s="30"/>
      <c r="C9" s="248" t="s">
        <v>324</v>
      </c>
      <c r="D9" s="249"/>
      <c r="E9" s="249"/>
      <c r="F9" s="249"/>
      <c r="G9" s="249"/>
      <c r="H9" s="250"/>
    </row>
    <row r="10" spans="1:8" s="222" customFormat="1" ht="66.75" customHeight="1">
      <c r="A10" s="29" t="s">
        <v>325</v>
      </c>
      <c r="B10" s="30"/>
      <c r="C10" s="251" t="s">
        <v>326</v>
      </c>
      <c r="D10" s="251"/>
      <c r="E10" s="248"/>
      <c r="F10" s="251" t="s">
        <v>326</v>
      </c>
      <c r="G10" s="251"/>
      <c r="H10" s="248"/>
    </row>
    <row r="11" spans="1:8" s="223" customFormat="1" ht="21" customHeight="1">
      <c r="A11" s="36" t="s">
        <v>327</v>
      </c>
      <c r="B11" s="37" t="s">
        <v>328</v>
      </c>
      <c r="C11" s="37" t="s">
        <v>329</v>
      </c>
      <c r="D11" s="37" t="s">
        <v>330</v>
      </c>
      <c r="E11" s="221" t="s">
        <v>331</v>
      </c>
      <c r="F11" s="39" t="s">
        <v>330</v>
      </c>
      <c r="G11" s="37" t="s">
        <v>331</v>
      </c>
      <c r="H11" s="40" t="s">
        <v>332</v>
      </c>
    </row>
    <row r="12" spans="1:8" s="222" customFormat="1" ht="21" customHeight="1">
      <c r="A12" s="36"/>
      <c r="B12" s="41" t="s">
        <v>333</v>
      </c>
      <c r="C12" s="30" t="s">
        <v>334</v>
      </c>
      <c r="D12" s="252" t="s">
        <v>335</v>
      </c>
      <c r="E12" s="253" t="s">
        <v>336</v>
      </c>
      <c r="F12" s="252" t="s">
        <v>335</v>
      </c>
      <c r="G12" s="253" t="s">
        <v>336</v>
      </c>
      <c r="H12" s="169"/>
    </row>
    <row r="13" spans="1:8" s="222" customFormat="1" ht="21" customHeight="1">
      <c r="A13" s="36"/>
      <c r="B13" s="41"/>
      <c r="C13" s="30"/>
      <c r="D13" s="252" t="s">
        <v>337</v>
      </c>
      <c r="E13" s="253" t="s">
        <v>338</v>
      </c>
      <c r="F13" s="252" t="s">
        <v>337</v>
      </c>
      <c r="G13" s="253" t="s">
        <v>338</v>
      </c>
      <c r="H13" s="169"/>
    </row>
    <row r="14" spans="1:8" s="222" customFormat="1" ht="21" customHeight="1">
      <c r="A14" s="36"/>
      <c r="B14" s="41"/>
      <c r="C14" s="30"/>
      <c r="D14" s="252" t="s">
        <v>339</v>
      </c>
      <c r="E14" s="253" t="s">
        <v>340</v>
      </c>
      <c r="F14" s="252" t="s">
        <v>339</v>
      </c>
      <c r="G14" s="253" t="s">
        <v>340</v>
      </c>
      <c r="H14" s="169"/>
    </row>
    <row r="15" spans="1:8" s="222" customFormat="1" ht="21" customHeight="1">
      <c r="A15" s="36"/>
      <c r="B15" s="41"/>
      <c r="C15" s="30"/>
      <c r="D15" s="252" t="s">
        <v>341</v>
      </c>
      <c r="E15" s="253" t="s">
        <v>342</v>
      </c>
      <c r="F15" s="252" t="s">
        <v>341</v>
      </c>
      <c r="G15" s="253" t="s">
        <v>342</v>
      </c>
      <c r="H15" s="169"/>
    </row>
    <row r="16" spans="1:8" s="222" customFormat="1" ht="21" customHeight="1">
      <c r="A16" s="36"/>
      <c r="B16" s="41"/>
      <c r="C16" s="30"/>
      <c r="D16" s="252" t="s">
        <v>343</v>
      </c>
      <c r="E16" s="253" t="s">
        <v>344</v>
      </c>
      <c r="F16" s="252" t="s">
        <v>345</v>
      </c>
      <c r="G16" s="253" t="s">
        <v>346</v>
      </c>
      <c r="H16" s="169"/>
    </row>
    <row r="17" spans="1:8" s="222" customFormat="1" ht="21" customHeight="1">
      <c r="A17" s="36"/>
      <c r="B17" s="41"/>
      <c r="C17" s="30"/>
      <c r="D17" s="252" t="s">
        <v>345</v>
      </c>
      <c r="E17" s="131" t="s">
        <v>346</v>
      </c>
      <c r="F17" s="252" t="s">
        <v>345</v>
      </c>
      <c r="G17" s="131" t="s">
        <v>346</v>
      </c>
      <c r="H17" s="169"/>
    </row>
    <row r="18" spans="1:8" s="222" customFormat="1" ht="21" customHeight="1">
      <c r="A18" s="36"/>
      <c r="B18" s="41"/>
      <c r="C18" s="30"/>
      <c r="D18" s="252" t="s">
        <v>347</v>
      </c>
      <c r="E18" s="253" t="s">
        <v>348</v>
      </c>
      <c r="F18" s="252" t="s">
        <v>347</v>
      </c>
      <c r="G18" s="253" t="s">
        <v>348</v>
      </c>
      <c r="H18" s="169"/>
    </row>
    <row r="19" spans="1:8" s="222" customFormat="1" ht="21" customHeight="1">
      <c r="A19" s="36"/>
      <c r="B19" s="41"/>
      <c r="C19" s="30"/>
      <c r="D19" s="252" t="s">
        <v>349</v>
      </c>
      <c r="E19" s="253" t="s">
        <v>350</v>
      </c>
      <c r="F19" s="252" t="s">
        <v>349</v>
      </c>
      <c r="G19" s="253" t="s">
        <v>350</v>
      </c>
      <c r="H19" s="169"/>
    </row>
    <row r="20" spans="1:8" s="222" customFormat="1" ht="21" customHeight="1">
      <c r="A20" s="36"/>
      <c r="B20" s="41"/>
      <c r="C20" s="30"/>
      <c r="D20" s="252" t="s">
        <v>351</v>
      </c>
      <c r="E20" s="253" t="s">
        <v>352</v>
      </c>
      <c r="F20" s="202" t="s">
        <v>351</v>
      </c>
      <c r="G20" s="202" t="s">
        <v>353</v>
      </c>
      <c r="H20" s="169"/>
    </row>
    <row r="21" spans="1:8" s="222" customFormat="1" ht="21" customHeight="1">
      <c r="A21" s="36"/>
      <c r="B21" s="41"/>
      <c r="C21" s="30"/>
      <c r="D21" s="252" t="s">
        <v>354</v>
      </c>
      <c r="E21" s="253" t="s">
        <v>355</v>
      </c>
      <c r="F21" s="202" t="s">
        <v>356</v>
      </c>
      <c r="G21" s="202" t="s">
        <v>357</v>
      </c>
      <c r="H21" s="169"/>
    </row>
    <row r="22" spans="1:8" s="222" customFormat="1" ht="21" customHeight="1">
      <c r="A22" s="36"/>
      <c r="B22" s="41"/>
      <c r="C22" s="30"/>
      <c r="D22" s="252" t="s">
        <v>358</v>
      </c>
      <c r="E22" s="253" t="s">
        <v>359</v>
      </c>
      <c r="F22" s="202" t="s">
        <v>360</v>
      </c>
      <c r="G22" s="202" t="s">
        <v>361</v>
      </c>
      <c r="H22" s="169"/>
    </row>
    <row r="23" spans="1:8" s="222" customFormat="1" ht="21" customHeight="1">
      <c r="A23" s="36"/>
      <c r="B23" s="41"/>
      <c r="C23" s="30"/>
      <c r="D23" s="252" t="s">
        <v>362</v>
      </c>
      <c r="E23" s="253" t="s">
        <v>363</v>
      </c>
      <c r="F23" s="202" t="s">
        <v>364</v>
      </c>
      <c r="G23" s="202" t="s">
        <v>365</v>
      </c>
      <c r="H23" s="169"/>
    </row>
    <row r="24" spans="1:8" s="222" customFormat="1" ht="21" customHeight="1">
      <c r="A24" s="36"/>
      <c r="B24" s="41"/>
      <c r="C24" s="30"/>
      <c r="D24" s="252" t="s">
        <v>356</v>
      </c>
      <c r="E24" s="253" t="s">
        <v>357</v>
      </c>
      <c r="F24" s="202" t="s">
        <v>366</v>
      </c>
      <c r="G24" s="202" t="s">
        <v>367</v>
      </c>
      <c r="H24" s="169"/>
    </row>
    <row r="25" spans="1:8" s="222" customFormat="1" ht="21" customHeight="1">
      <c r="A25" s="36"/>
      <c r="B25" s="41"/>
      <c r="C25" s="30"/>
      <c r="D25" s="252" t="s">
        <v>360</v>
      </c>
      <c r="E25" s="253" t="s">
        <v>368</v>
      </c>
      <c r="F25" s="252" t="s">
        <v>360</v>
      </c>
      <c r="G25" s="253" t="s">
        <v>357</v>
      </c>
      <c r="H25" s="169"/>
    </row>
    <row r="26" spans="1:8" s="222" customFormat="1" ht="21" customHeight="1">
      <c r="A26" s="36"/>
      <c r="B26" s="41"/>
      <c r="C26" s="30"/>
      <c r="D26" s="252" t="s">
        <v>364</v>
      </c>
      <c r="E26" s="253" t="s">
        <v>369</v>
      </c>
      <c r="F26" s="252" t="s">
        <v>364</v>
      </c>
      <c r="G26" s="253" t="s">
        <v>369</v>
      </c>
      <c r="H26" s="169"/>
    </row>
    <row r="27" spans="1:8" s="222" customFormat="1" ht="21" customHeight="1">
      <c r="A27" s="36"/>
      <c r="B27" s="41"/>
      <c r="C27" s="30"/>
      <c r="D27" s="252" t="s">
        <v>366</v>
      </c>
      <c r="E27" s="253" t="s">
        <v>367</v>
      </c>
      <c r="F27" s="252" t="s">
        <v>366</v>
      </c>
      <c r="G27" s="253" t="s">
        <v>367</v>
      </c>
      <c r="H27" s="169"/>
    </row>
    <row r="28" spans="1:8" s="222" customFormat="1" ht="21" customHeight="1">
      <c r="A28" s="36"/>
      <c r="B28" s="41"/>
      <c r="C28" s="30"/>
      <c r="D28" s="252" t="s">
        <v>370</v>
      </c>
      <c r="E28" s="253" t="s">
        <v>368</v>
      </c>
      <c r="F28" s="252" t="s">
        <v>370</v>
      </c>
      <c r="G28" s="253" t="s">
        <v>371</v>
      </c>
      <c r="H28" s="169"/>
    </row>
    <row r="29" spans="1:8" s="222" customFormat="1" ht="21" customHeight="1">
      <c r="A29" s="36"/>
      <c r="B29" s="41"/>
      <c r="C29" s="30"/>
      <c r="D29" s="252" t="s">
        <v>372</v>
      </c>
      <c r="E29" s="253" t="s">
        <v>368</v>
      </c>
      <c r="F29" s="252" t="s">
        <v>372</v>
      </c>
      <c r="G29" s="253" t="s">
        <v>371</v>
      </c>
      <c r="H29" s="169"/>
    </row>
    <row r="30" spans="1:8" s="222" customFormat="1" ht="21" customHeight="1">
      <c r="A30" s="36"/>
      <c r="B30" s="41"/>
      <c r="C30" s="30"/>
      <c r="D30" s="252" t="s">
        <v>339</v>
      </c>
      <c r="E30" s="253" t="s">
        <v>368</v>
      </c>
      <c r="F30" s="252" t="s">
        <v>339</v>
      </c>
      <c r="G30" s="253" t="s">
        <v>371</v>
      </c>
      <c r="H30" s="169"/>
    </row>
    <row r="31" spans="1:8" s="222" customFormat="1" ht="21" customHeight="1">
      <c r="A31" s="36"/>
      <c r="B31" s="41"/>
      <c r="C31" s="30"/>
      <c r="D31" s="252" t="s">
        <v>373</v>
      </c>
      <c r="E31" s="253" t="s">
        <v>368</v>
      </c>
      <c r="F31" s="252" t="s">
        <v>373</v>
      </c>
      <c r="G31" s="253" t="s">
        <v>371</v>
      </c>
      <c r="H31" s="169"/>
    </row>
    <row r="32" spans="1:8" s="222" customFormat="1" ht="21" customHeight="1">
      <c r="A32" s="36"/>
      <c r="B32" s="41"/>
      <c r="C32" s="30"/>
      <c r="D32" s="252" t="s">
        <v>374</v>
      </c>
      <c r="E32" s="253" t="s">
        <v>371</v>
      </c>
      <c r="F32" s="252" t="s">
        <v>374</v>
      </c>
      <c r="G32" s="253" t="s">
        <v>371</v>
      </c>
      <c r="H32" s="169"/>
    </row>
    <row r="33" spans="1:8" s="222" customFormat="1" ht="21" customHeight="1">
      <c r="A33" s="36"/>
      <c r="B33" s="41"/>
      <c r="C33" s="30" t="s">
        <v>375</v>
      </c>
      <c r="D33" s="252" t="s">
        <v>376</v>
      </c>
      <c r="E33" s="253" t="s">
        <v>377</v>
      </c>
      <c r="F33" s="252" t="s">
        <v>376</v>
      </c>
      <c r="G33" s="253" t="s">
        <v>377</v>
      </c>
      <c r="H33" s="169"/>
    </row>
    <row r="34" spans="1:8" s="222" customFormat="1" ht="19.5" customHeight="1">
      <c r="A34" s="36"/>
      <c r="B34" s="41"/>
      <c r="C34" s="30"/>
      <c r="D34" s="252" t="s">
        <v>378</v>
      </c>
      <c r="E34" s="253" t="s">
        <v>379</v>
      </c>
      <c r="F34" s="252" t="s">
        <v>380</v>
      </c>
      <c r="G34" s="253" t="s">
        <v>379</v>
      </c>
      <c r="H34" s="169"/>
    </row>
    <row r="35" spans="1:8" s="222" customFormat="1" ht="19.5" customHeight="1">
      <c r="A35" s="36"/>
      <c r="B35" s="41"/>
      <c r="C35" s="30"/>
      <c r="D35" s="252" t="s">
        <v>381</v>
      </c>
      <c r="E35" s="253" t="s">
        <v>382</v>
      </c>
      <c r="F35" s="252" t="s">
        <v>381</v>
      </c>
      <c r="G35" s="253" t="s">
        <v>382</v>
      </c>
      <c r="H35" s="169"/>
    </row>
    <row r="36" spans="1:8" s="222" customFormat="1" ht="19.5" customHeight="1">
      <c r="A36" s="36"/>
      <c r="B36" s="41"/>
      <c r="C36" s="30"/>
      <c r="D36" s="252" t="s">
        <v>383</v>
      </c>
      <c r="E36" s="253" t="s">
        <v>384</v>
      </c>
      <c r="F36" s="252" t="s">
        <v>383</v>
      </c>
      <c r="G36" s="253" t="s">
        <v>384</v>
      </c>
      <c r="H36" s="169"/>
    </row>
    <row r="37" spans="1:8" s="222" customFormat="1" ht="19.5" customHeight="1">
      <c r="A37" s="36"/>
      <c r="B37" s="41"/>
      <c r="C37" s="30"/>
      <c r="D37" s="252" t="s">
        <v>385</v>
      </c>
      <c r="E37" s="253" t="s">
        <v>386</v>
      </c>
      <c r="F37" s="252" t="s">
        <v>385</v>
      </c>
      <c r="G37" s="253" t="s">
        <v>386</v>
      </c>
      <c r="H37" s="169"/>
    </row>
    <row r="38" spans="1:8" s="222" customFormat="1" ht="19.5" customHeight="1">
      <c r="A38" s="36"/>
      <c r="B38" s="41"/>
      <c r="C38" s="30"/>
      <c r="D38" s="252" t="s">
        <v>387</v>
      </c>
      <c r="E38" s="253" t="s">
        <v>388</v>
      </c>
      <c r="F38" s="252" t="s">
        <v>387</v>
      </c>
      <c r="G38" s="253" t="s">
        <v>388</v>
      </c>
      <c r="H38" s="169"/>
    </row>
    <row r="39" spans="1:8" s="222" customFormat="1" ht="19.5" customHeight="1">
      <c r="A39" s="36"/>
      <c r="B39" s="41"/>
      <c r="C39" s="30"/>
      <c r="D39" s="252" t="s">
        <v>389</v>
      </c>
      <c r="E39" s="253" t="s">
        <v>390</v>
      </c>
      <c r="F39" s="252" t="s">
        <v>391</v>
      </c>
      <c r="G39" s="253" t="s">
        <v>392</v>
      </c>
      <c r="H39" s="169"/>
    </row>
    <row r="40" spans="1:8" s="222" customFormat="1" ht="19.5" customHeight="1">
      <c r="A40" s="36"/>
      <c r="B40" s="41"/>
      <c r="C40" s="30"/>
      <c r="D40" s="252" t="s">
        <v>393</v>
      </c>
      <c r="E40" s="253" t="s">
        <v>394</v>
      </c>
      <c r="F40" s="252" t="s">
        <v>393</v>
      </c>
      <c r="G40" s="253" t="s">
        <v>394</v>
      </c>
      <c r="H40" s="169"/>
    </row>
    <row r="41" spans="1:8" s="222" customFormat="1" ht="28.5" customHeight="1">
      <c r="A41" s="36"/>
      <c r="B41" s="41"/>
      <c r="C41" s="30"/>
      <c r="D41" s="252" t="s">
        <v>395</v>
      </c>
      <c r="E41" s="253" t="s">
        <v>396</v>
      </c>
      <c r="F41" s="252" t="s">
        <v>395</v>
      </c>
      <c r="G41" s="253" t="s">
        <v>396</v>
      </c>
      <c r="H41" s="169"/>
    </row>
    <row r="42" spans="1:8" s="222" customFormat="1" ht="19.5" customHeight="1">
      <c r="A42" s="36"/>
      <c r="B42" s="41"/>
      <c r="C42" s="30"/>
      <c r="D42" s="252" t="s">
        <v>397</v>
      </c>
      <c r="E42" s="253" t="s">
        <v>377</v>
      </c>
      <c r="F42" s="252" t="s">
        <v>397</v>
      </c>
      <c r="G42" s="253" t="s">
        <v>377</v>
      </c>
      <c r="H42" s="169"/>
    </row>
    <row r="43" spans="1:8" s="222" customFormat="1" ht="15" customHeight="1">
      <c r="A43" s="36"/>
      <c r="B43" s="41"/>
      <c r="C43" s="30"/>
      <c r="D43" s="252" t="s">
        <v>398</v>
      </c>
      <c r="E43" s="253" t="s">
        <v>399</v>
      </c>
      <c r="F43" s="252" t="s">
        <v>398</v>
      </c>
      <c r="G43" s="253" t="s">
        <v>399</v>
      </c>
      <c r="H43" s="169"/>
    </row>
    <row r="44" spans="1:8" s="222" customFormat="1" ht="27.75" customHeight="1">
      <c r="A44" s="36"/>
      <c r="B44" s="41"/>
      <c r="C44" s="30"/>
      <c r="D44" s="252" t="s">
        <v>400</v>
      </c>
      <c r="E44" s="253" t="s">
        <v>401</v>
      </c>
      <c r="F44" s="252" t="s">
        <v>400</v>
      </c>
      <c r="G44" s="253" t="s">
        <v>401</v>
      </c>
      <c r="H44" s="169"/>
    </row>
    <row r="45" spans="1:8" s="222" customFormat="1" ht="19.5" customHeight="1">
      <c r="A45" s="36"/>
      <c r="B45" s="41"/>
      <c r="C45" s="30"/>
      <c r="D45" s="252" t="s">
        <v>402</v>
      </c>
      <c r="E45" s="253" t="s">
        <v>403</v>
      </c>
      <c r="F45" s="252" t="s">
        <v>402</v>
      </c>
      <c r="G45" s="253" t="s">
        <v>403</v>
      </c>
      <c r="H45" s="169"/>
    </row>
    <row r="46" spans="1:8" s="222" customFormat="1" ht="21" customHeight="1">
      <c r="A46" s="36"/>
      <c r="B46" s="41"/>
      <c r="C46" s="30" t="s">
        <v>404</v>
      </c>
      <c r="D46" s="42" t="s">
        <v>405</v>
      </c>
      <c r="E46" s="221" t="s">
        <v>406</v>
      </c>
      <c r="F46" s="42" t="s">
        <v>405</v>
      </c>
      <c r="G46" s="221" t="s">
        <v>406</v>
      </c>
      <c r="H46" s="169"/>
    </row>
    <row r="47" spans="1:8" s="222" customFormat="1" ht="30.75" customHeight="1">
      <c r="A47" s="36"/>
      <c r="B47" s="41"/>
      <c r="C47" s="30" t="s">
        <v>407</v>
      </c>
      <c r="D47" s="252" t="s">
        <v>335</v>
      </c>
      <c r="E47" s="253" t="s">
        <v>408</v>
      </c>
      <c r="F47" s="252" t="s">
        <v>335</v>
      </c>
      <c r="G47" s="253" t="s">
        <v>408</v>
      </c>
      <c r="H47" s="77"/>
    </row>
    <row r="48" spans="1:8" s="222" customFormat="1" ht="30.75" customHeight="1">
      <c r="A48" s="36"/>
      <c r="B48" s="41"/>
      <c r="C48" s="30"/>
      <c r="D48" s="252" t="s">
        <v>409</v>
      </c>
      <c r="E48" s="253" t="s">
        <v>410</v>
      </c>
      <c r="F48" s="252" t="s">
        <v>411</v>
      </c>
      <c r="G48" s="253" t="s">
        <v>412</v>
      </c>
      <c r="H48" s="77"/>
    </row>
    <row r="49" spans="1:8" s="222" customFormat="1" ht="30.75" customHeight="1">
      <c r="A49" s="36"/>
      <c r="B49" s="41"/>
      <c r="C49" s="30"/>
      <c r="D49" s="252"/>
      <c r="E49" s="253"/>
      <c r="F49" s="252" t="s">
        <v>413</v>
      </c>
      <c r="G49" s="253" t="s">
        <v>414</v>
      </c>
      <c r="H49" s="77"/>
    </row>
    <row r="50" spans="1:8" s="222" customFormat="1" ht="30.75" customHeight="1">
      <c r="A50" s="36"/>
      <c r="B50" s="41"/>
      <c r="C50" s="30"/>
      <c r="D50" s="252"/>
      <c r="E50" s="253"/>
      <c r="F50" s="252" t="s">
        <v>415</v>
      </c>
      <c r="G50" s="253" t="s">
        <v>416</v>
      </c>
      <c r="H50" s="77"/>
    </row>
    <row r="51" spans="1:8" s="222" customFormat="1" ht="30.75" customHeight="1">
      <c r="A51" s="36"/>
      <c r="B51" s="41"/>
      <c r="C51" s="30"/>
      <c r="D51" s="252"/>
      <c r="E51" s="253"/>
      <c r="F51" s="252" t="s">
        <v>417</v>
      </c>
      <c r="G51" s="253" t="s">
        <v>418</v>
      </c>
      <c r="H51" s="77"/>
    </row>
    <row r="52" spans="1:8" s="222" customFormat="1" ht="30.75" customHeight="1">
      <c r="A52" s="36"/>
      <c r="B52" s="41"/>
      <c r="C52" s="30"/>
      <c r="D52" s="252"/>
      <c r="E52" s="253"/>
      <c r="F52" s="252" t="s">
        <v>419</v>
      </c>
      <c r="G52" s="253" t="s">
        <v>420</v>
      </c>
      <c r="H52" s="77"/>
    </row>
    <row r="53" spans="1:8" s="222" customFormat="1" ht="30.75" customHeight="1">
      <c r="A53" s="36"/>
      <c r="B53" s="41"/>
      <c r="C53" s="30"/>
      <c r="D53" s="252"/>
      <c r="E53" s="253"/>
      <c r="F53" s="252" t="s">
        <v>421</v>
      </c>
      <c r="G53" s="253" t="s">
        <v>422</v>
      </c>
      <c r="H53" s="77" t="s">
        <v>423</v>
      </c>
    </row>
    <row r="54" spans="1:8" s="222" customFormat="1" ht="21" customHeight="1">
      <c r="A54" s="36"/>
      <c r="B54" s="41"/>
      <c r="C54" s="30"/>
      <c r="D54" s="252"/>
      <c r="E54" s="253"/>
      <c r="F54" s="252" t="s">
        <v>30</v>
      </c>
      <c r="G54" s="253" t="s">
        <v>424</v>
      </c>
      <c r="H54" s="77"/>
    </row>
    <row r="55" spans="1:8" s="222" customFormat="1" ht="21" customHeight="1">
      <c r="A55" s="36"/>
      <c r="B55" s="41" t="s">
        <v>425</v>
      </c>
      <c r="C55" s="30" t="s">
        <v>426</v>
      </c>
      <c r="D55" s="252" t="s">
        <v>427</v>
      </c>
      <c r="E55" s="221" t="s">
        <v>428</v>
      </c>
      <c r="F55" s="252" t="s">
        <v>427</v>
      </c>
      <c r="G55" s="221" t="s">
        <v>428</v>
      </c>
      <c r="H55" s="77"/>
    </row>
    <row r="56" spans="1:8" s="222" customFormat="1" ht="21" customHeight="1">
      <c r="A56" s="36"/>
      <c r="B56" s="41"/>
      <c r="C56" s="30" t="s">
        <v>429</v>
      </c>
      <c r="D56" s="252" t="s">
        <v>430</v>
      </c>
      <c r="E56" s="253" t="s">
        <v>431</v>
      </c>
      <c r="F56" s="252" t="s">
        <v>430</v>
      </c>
      <c r="G56" s="253" t="s">
        <v>431</v>
      </c>
      <c r="H56" s="77"/>
    </row>
    <row r="57" spans="1:8" s="222" customFormat="1" ht="21" customHeight="1">
      <c r="A57" s="36"/>
      <c r="B57" s="41"/>
      <c r="C57" s="30"/>
      <c r="D57" s="252" t="s">
        <v>432</v>
      </c>
      <c r="E57" s="253" t="s">
        <v>377</v>
      </c>
      <c r="F57" s="252" t="s">
        <v>432</v>
      </c>
      <c r="G57" s="253" t="s">
        <v>377</v>
      </c>
      <c r="H57" s="77"/>
    </row>
    <row r="58" spans="1:8" s="222" customFormat="1" ht="21" customHeight="1">
      <c r="A58" s="36"/>
      <c r="B58" s="41"/>
      <c r="C58" s="30"/>
      <c r="D58" s="252" t="s">
        <v>433</v>
      </c>
      <c r="E58" s="253" t="s">
        <v>434</v>
      </c>
      <c r="F58" s="252" t="s">
        <v>433</v>
      </c>
      <c r="G58" s="253" t="s">
        <v>434</v>
      </c>
      <c r="H58" s="77"/>
    </row>
    <row r="59" spans="1:8" s="222" customFormat="1" ht="21" customHeight="1">
      <c r="A59" s="36"/>
      <c r="B59" s="41"/>
      <c r="C59" s="30"/>
      <c r="D59" s="252" t="s">
        <v>435</v>
      </c>
      <c r="E59" s="253" t="s">
        <v>436</v>
      </c>
      <c r="F59" s="252" t="s">
        <v>435</v>
      </c>
      <c r="G59" s="253" t="s">
        <v>436</v>
      </c>
      <c r="H59" s="77"/>
    </row>
    <row r="60" spans="1:8" s="222" customFormat="1" ht="21" customHeight="1">
      <c r="A60" s="36"/>
      <c r="B60" s="41"/>
      <c r="C60" s="30"/>
      <c r="D60" s="252" t="s">
        <v>437</v>
      </c>
      <c r="E60" s="253" t="s">
        <v>438</v>
      </c>
      <c r="F60" s="252" t="s">
        <v>437</v>
      </c>
      <c r="G60" s="253" t="s">
        <v>438</v>
      </c>
      <c r="H60" s="77"/>
    </row>
    <row r="61" spans="1:8" s="222" customFormat="1" ht="21" customHeight="1">
      <c r="A61" s="36"/>
      <c r="B61" s="41"/>
      <c r="C61" s="30"/>
      <c r="D61" s="252" t="s">
        <v>391</v>
      </c>
      <c r="E61" s="253" t="s">
        <v>392</v>
      </c>
      <c r="F61" s="252" t="s">
        <v>391</v>
      </c>
      <c r="G61" s="253" t="s">
        <v>392</v>
      </c>
      <c r="H61" s="77"/>
    </row>
    <row r="62" spans="1:8" s="222" customFormat="1" ht="21" customHeight="1">
      <c r="A62" s="36"/>
      <c r="B62" s="41"/>
      <c r="C62" s="30"/>
      <c r="D62" s="252" t="s">
        <v>439</v>
      </c>
      <c r="E62" s="253" t="s">
        <v>440</v>
      </c>
      <c r="F62" s="252" t="s">
        <v>439</v>
      </c>
      <c r="G62" s="253" t="s">
        <v>440</v>
      </c>
      <c r="H62" s="77"/>
    </row>
    <row r="63" spans="1:8" s="222" customFormat="1" ht="21" customHeight="1">
      <c r="A63" s="36"/>
      <c r="B63" s="41"/>
      <c r="C63" s="30"/>
      <c r="D63" s="252" t="s">
        <v>441</v>
      </c>
      <c r="E63" s="253" t="s">
        <v>442</v>
      </c>
      <c r="F63" s="252" t="s">
        <v>441</v>
      </c>
      <c r="G63" s="253" t="s">
        <v>442</v>
      </c>
      <c r="H63" s="77"/>
    </row>
    <row r="64" spans="1:8" s="222" customFormat="1" ht="21" customHeight="1">
      <c r="A64" s="36"/>
      <c r="B64" s="41"/>
      <c r="C64" s="30"/>
      <c r="D64" s="252" t="s">
        <v>393</v>
      </c>
      <c r="E64" s="253" t="s">
        <v>443</v>
      </c>
      <c r="F64" s="252" t="s">
        <v>393</v>
      </c>
      <c r="G64" s="253" t="s">
        <v>443</v>
      </c>
      <c r="H64" s="77"/>
    </row>
    <row r="65" spans="1:8" s="222" customFormat="1" ht="21" customHeight="1">
      <c r="A65" s="36"/>
      <c r="B65" s="41"/>
      <c r="C65" s="30"/>
      <c r="D65" s="252" t="s">
        <v>395</v>
      </c>
      <c r="E65" s="253" t="s">
        <v>444</v>
      </c>
      <c r="F65" s="252" t="s">
        <v>395</v>
      </c>
      <c r="G65" s="253" t="s">
        <v>444</v>
      </c>
      <c r="H65" s="77"/>
    </row>
    <row r="66" spans="1:8" s="222" customFormat="1" ht="21" customHeight="1">
      <c r="A66" s="36"/>
      <c r="B66" s="41"/>
      <c r="C66" s="30"/>
      <c r="D66" s="252" t="s">
        <v>445</v>
      </c>
      <c r="E66" s="253" t="s">
        <v>446</v>
      </c>
      <c r="F66" s="252" t="s">
        <v>445</v>
      </c>
      <c r="G66" s="253" t="s">
        <v>446</v>
      </c>
      <c r="H66" s="77"/>
    </row>
    <row r="67" spans="1:8" s="222" customFormat="1" ht="21" customHeight="1">
      <c r="A67" s="36"/>
      <c r="B67" s="41"/>
      <c r="C67" s="30"/>
      <c r="D67" s="252" t="s">
        <v>437</v>
      </c>
      <c r="E67" s="253" t="s">
        <v>438</v>
      </c>
      <c r="F67" s="252" t="s">
        <v>437</v>
      </c>
      <c r="G67" s="253" t="s">
        <v>438</v>
      </c>
      <c r="H67" s="77"/>
    </row>
    <row r="68" spans="1:8" s="222" customFormat="1" ht="21" customHeight="1">
      <c r="A68" s="36"/>
      <c r="B68" s="41"/>
      <c r="C68" s="30"/>
      <c r="D68" s="252" t="s">
        <v>447</v>
      </c>
      <c r="E68" s="253" t="s">
        <v>448</v>
      </c>
      <c r="F68" s="252" t="s">
        <v>447</v>
      </c>
      <c r="G68" s="253" t="s">
        <v>448</v>
      </c>
      <c r="H68" s="77"/>
    </row>
    <row r="69" spans="1:8" s="222" customFormat="1" ht="21" customHeight="1">
      <c r="A69" s="36"/>
      <c r="B69" s="41"/>
      <c r="C69" s="30"/>
      <c r="D69" s="252" t="s">
        <v>449</v>
      </c>
      <c r="E69" s="253" t="s">
        <v>450</v>
      </c>
      <c r="F69" s="252" t="s">
        <v>449</v>
      </c>
      <c r="G69" s="253" t="s">
        <v>450</v>
      </c>
      <c r="H69" s="77"/>
    </row>
    <row r="70" spans="1:8" s="222" customFormat="1" ht="21" customHeight="1">
      <c r="A70" s="36"/>
      <c r="B70" s="41"/>
      <c r="C70" s="30" t="s">
        <v>451</v>
      </c>
      <c r="D70" s="42" t="s">
        <v>452</v>
      </c>
      <c r="E70" s="221" t="s">
        <v>453</v>
      </c>
      <c r="F70" s="42" t="s">
        <v>452</v>
      </c>
      <c r="G70" s="221" t="s">
        <v>453</v>
      </c>
      <c r="H70" s="77"/>
    </row>
    <row r="71" spans="1:8" s="222" customFormat="1" ht="25.5" customHeight="1">
      <c r="A71" s="36"/>
      <c r="B71" s="41"/>
      <c r="C71" s="30" t="s">
        <v>454</v>
      </c>
      <c r="D71" s="42" t="s">
        <v>455</v>
      </c>
      <c r="E71" s="221" t="s">
        <v>456</v>
      </c>
      <c r="F71" s="42" t="s">
        <v>455</v>
      </c>
      <c r="G71" s="221" t="s">
        <v>456</v>
      </c>
      <c r="H71" s="77"/>
    </row>
    <row r="72" spans="1:8" s="222" customFormat="1" ht="21" customHeight="1">
      <c r="A72" s="36"/>
      <c r="B72" s="37" t="s">
        <v>457</v>
      </c>
      <c r="C72" s="30" t="s">
        <v>458</v>
      </c>
      <c r="D72" s="42" t="s">
        <v>459</v>
      </c>
      <c r="E72" s="221" t="s">
        <v>446</v>
      </c>
      <c r="F72" s="42" t="s">
        <v>459</v>
      </c>
      <c r="G72" s="221" t="s">
        <v>460</v>
      </c>
      <c r="H72" s="77"/>
    </row>
  </sheetData>
  <sheetProtection/>
  <mergeCells count="25">
    <mergeCell ref="A2:H2"/>
    <mergeCell ref="A3:B3"/>
    <mergeCell ref="C3:H3"/>
    <mergeCell ref="C4:E4"/>
    <mergeCell ref="F4:H4"/>
    <mergeCell ref="F5:H5"/>
    <mergeCell ref="C6:D6"/>
    <mergeCell ref="F6:H6"/>
    <mergeCell ref="C7:D7"/>
    <mergeCell ref="F7:H7"/>
    <mergeCell ref="C8:D8"/>
    <mergeCell ref="F8:H8"/>
    <mergeCell ref="A9:B9"/>
    <mergeCell ref="C9:H9"/>
    <mergeCell ref="A10:B10"/>
    <mergeCell ref="C10:E10"/>
    <mergeCell ref="F10:H10"/>
    <mergeCell ref="A11:A72"/>
    <mergeCell ref="B12:B54"/>
    <mergeCell ref="B55:B71"/>
    <mergeCell ref="C12:C32"/>
    <mergeCell ref="C33:C45"/>
    <mergeCell ref="C47:C54"/>
    <mergeCell ref="C56:C69"/>
    <mergeCell ref="A4:B8"/>
  </mergeCells>
  <printOptions horizontalCentered="1"/>
  <pageMargins left="0" right="0" top="0.5076388888888889" bottom="0.38958333333333334" header="0.5076388888888889" footer="0.5076388888888889"/>
  <pageSetup horizontalDpi="600" verticalDpi="600" orientation="portrait" paperSize="9" scale="80"/>
</worksheet>
</file>

<file path=xl/worksheets/sheet8.xml><?xml version="1.0" encoding="utf-8"?>
<worksheet xmlns="http://schemas.openxmlformats.org/spreadsheetml/2006/main" xmlns:r="http://schemas.openxmlformats.org/officeDocument/2006/relationships">
  <dimension ref="A1:II48"/>
  <sheetViews>
    <sheetView workbookViewId="0" topLeftCell="A1">
      <selection activeCell="M27" sqref="M27"/>
    </sheetView>
  </sheetViews>
  <sheetFormatPr defaultColWidth="12" defaultRowHeight="12.75"/>
  <cols>
    <col min="1" max="1" width="15.83203125" style="140" customWidth="1"/>
    <col min="2" max="2" width="13.16015625" style="140" customWidth="1"/>
    <col min="3" max="3" width="26" style="140" customWidth="1"/>
    <col min="4" max="4" width="15.5" style="140" customWidth="1"/>
    <col min="5" max="5" width="8.83203125" style="140" customWidth="1"/>
    <col min="6" max="6" width="15.5" style="140" customWidth="1"/>
    <col min="7" max="7" width="8.83203125" style="140" customWidth="1"/>
    <col min="8" max="8" width="20.33203125" style="140" customWidth="1"/>
    <col min="9" max="243" width="12" style="140" customWidth="1"/>
  </cols>
  <sheetData>
    <row r="1" spans="1:8" ht="13.5">
      <c r="A1" s="141" t="s">
        <v>461</v>
      </c>
      <c r="B1" s="142"/>
      <c r="C1" s="143"/>
      <c r="D1" s="143"/>
      <c r="E1" s="143"/>
      <c r="F1" s="143"/>
      <c r="G1" s="143"/>
      <c r="H1" s="143"/>
    </row>
    <row r="2" spans="1:243" ht="42" customHeight="1">
      <c r="A2" s="144" t="s">
        <v>462</v>
      </c>
      <c r="B2" s="145"/>
      <c r="C2" s="145"/>
      <c r="D2" s="145"/>
      <c r="E2" s="145"/>
      <c r="F2" s="145"/>
      <c r="G2" s="145"/>
      <c r="H2" s="145"/>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row>
    <row r="3" spans="1:243" s="136" customFormat="1" ht="21" customHeight="1">
      <c r="A3" s="10" t="s">
        <v>205</v>
      </c>
      <c r="B3" s="11"/>
      <c r="C3" s="11" t="s">
        <v>295</v>
      </c>
      <c r="D3" s="11"/>
      <c r="E3" s="11"/>
      <c r="F3" s="11"/>
      <c r="G3" s="11"/>
      <c r="H3" s="12"/>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row>
    <row r="4" spans="1:243" s="136" customFormat="1" ht="21" customHeight="1">
      <c r="A4" s="13" t="s">
        <v>463</v>
      </c>
      <c r="B4" s="14"/>
      <c r="C4" s="14" t="s">
        <v>319</v>
      </c>
      <c r="D4" s="14" t="s">
        <v>464</v>
      </c>
      <c r="E4" s="14" t="s">
        <v>465</v>
      </c>
      <c r="F4" s="14"/>
      <c r="G4" s="14"/>
      <c r="H4" s="15"/>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row>
    <row r="5" spans="1:243" s="136" customFormat="1" ht="21" customHeight="1">
      <c r="A5" s="146" t="s">
        <v>466</v>
      </c>
      <c r="B5" s="147"/>
      <c r="C5" s="148" t="s">
        <v>7</v>
      </c>
      <c r="D5" s="149"/>
      <c r="E5" s="149"/>
      <c r="F5" s="150" t="s">
        <v>8</v>
      </c>
      <c r="G5" s="149"/>
      <c r="H5" s="151"/>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row>
    <row r="6" spans="1:243" s="137" customFormat="1" ht="21" customHeight="1">
      <c r="A6" s="146"/>
      <c r="B6" s="147"/>
      <c r="C6" s="22" t="s">
        <v>467</v>
      </c>
      <c r="D6" s="152">
        <v>751</v>
      </c>
      <c r="E6" s="153"/>
      <c r="F6" s="154">
        <v>751</v>
      </c>
      <c r="G6" s="153"/>
      <c r="H6" s="155"/>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row>
    <row r="7" spans="1:243" s="136" customFormat="1" ht="21" customHeight="1">
      <c r="A7" s="146"/>
      <c r="B7" s="147"/>
      <c r="C7" s="22" t="s">
        <v>468</v>
      </c>
      <c r="D7" s="152">
        <v>751</v>
      </c>
      <c r="E7" s="153"/>
      <c r="F7" s="154">
        <v>751</v>
      </c>
      <c r="G7" s="153"/>
      <c r="H7" s="155"/>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row>
    <row r="8" spans="1:243" s="136" customFormat="1" ht="21" customHeight="1">
      <c r="A8" s="156"/>
      <c r="B8" s="157"/>
      <c r="C8" s="22" t="s">
        <v>469</v>
      </c>
      <c r="D8" s="152"/>
      <c r="E8" s="153"/>
      <c r="F8" s="154"/>
      <c r="G8" s="153"/>
      <c r="H8" s="155"/>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row>
    <row r="9" spans="1:243" s="138" customFormat="1" ht="109.5" customHeight="1">
      <c r="A9" s="29" t="s">
        <v>470</v>
      </c>
      <c r="B9" s="30"/>
      <c r="C9" s="216" t="s">
        <v>471</v>
      </c>
      <c r="D9" s="217"/>
      <c r="E9" s="217"/>
      <c r="F9" s="218" t="s">
        <v>472</v>
      </c>
      <c r="G9" s="217"/>
      <c r="H9" s="21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row>
    <row r="10" spans="1:243" s="138" customFormat="1" ht="21" customHeight="1">
      <c r="A10" s="36" t="s">
        <v>327</v>
      </c>
      <c r="B10" s="37" t="s">
        <v>328</v>
      </c>
      <c r="C10" s="37" t="s">
        <v>329</v>
      </c>
      <c r="D10" s="37" t="s">
        <v>330</v>
      </c>
      <c r="E10" s="220" t="s">
        <v>331</v>
      </c>
      <c r="F10" s="39" t="s">
        <v>330</v>
      </c>
      <c r="G10" s="37" t="s">
        <v>331</v>
      </c>
      <c r="H10" s="40" t="s">
        <v>332</v>
      </c>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row>
    <row r="11" spans="1:243" s="138" customFormat="1" ht="45" customHeight="1">
      <c r="A11" s="36"/>
      <c r="B11" s="41" t="s">
        <v>333</v>
      </c>
      <c r="C11" s="30" t="s">
        <v>334</v>
      </c>
      <c r="D11" s="42" t="s">
        <v>335</v>
      </c>
      <c r="E11" s="42" t="s">
        <v>340</v>
      </c>
      <c r="F11" s="42" t="s">
        <v>335</v>
      </c>
      <c r="G11" s="42" t="s">
        <v>340</v>
      </c>
      <c r="H11" s="16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row>
    <row r="12" spans="1:243" s="138" customFormat="1" ht="21" customHeight="1">
      <c r="A12" s="36"/>
      <c r="B12" s="41"/>
      <c r="C12" s="30" t="s">
        <v>375</v>
      </c>
      <c r="D12" s="42" t="s">
        <v>376</v>
      </c>
      <c r="E12" s="42" t="s">
        <v>377</v>
      </c>
      <c r="F12" s="42" t="s">
        <v>376</v>
      </c>
      <c r="G12" s="42" t="s">
        <v>377</v>
      </c>
      <c r="H12" s="16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row>
    <row r="13" spans="1:243" s="138" customFormat="1" ht="21" customHeight="1">
      <c r="A13" s="36"/>
      <c r="B13" s="41"/>
      <c r="C13" s="30"/>
      <c r="D13" s="42" t="s">
        <v>378</v>
      </c>
      <c r="E13" s="42" t="s">
        <v>379</v>
      </c>
      <c r="F13" s="42" t="s">
        <v>378</v>
      </c>
      <c r="G13" s="42" t="s">
        <v>379</v>
      </c>
      <c r="H13" s="16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row>
    <row r="14" spans="1:243" s="138" customFormat="1" ht="21" customHeight="1">
      <c r="A14" s="36"/>
      <c r="B14" s="41"/>
      <c r="C14" s="30"/>
      <c r="D14" s="42" t="s">
        <v>381</v>
      </c>
      <c r="E14" s="42" t="s">
        <v>382</v>
      </c>
      <c r="F14" s="42" t="s">
        <v>381</v>
      </c>
      <c r="G14" s="42" t="s">
        <v>382</v>
      </c>
      <c r="H14" s="16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row>
    <row r="15" spans="1:243" s="138" customFormat="1" ht="21" customHeight="1">
      <c r="A15" s="36"/>
      <c r="B15" s="41"/>
      <c r="C15" s="30"/>
      <c r="D15" s="42" t="s">
        <v>383</v>
      </c>
      <c r="E15" s="42" t="s">
        <v>384</v>
      </c>
      <c r="F15" s="42" t="s">
        <v>383</v>
      </c>
      <c r="G15" s="42" t="s">
        <v>384</v>
      </c>
      <c r="H15" s="16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row>
    <row r="16" spans="1:243" s="138" customFormat="1" ht="21" customHeight="1">
      <c r="A16" s="36"/>
      <c r="B16" s="41"/>
      <c r="C16" s="30" t="s">
        <v>404</v>
      </c>
      <c r="D16" s="42" t="s">
        <v>405</v>
      </c>
      <c r="E16" s="221" t="s">
        <v>406</v>
      </c>
      <c r="F16" s="42" t="s">
        <v>405</v>
      </c>
      <c r="G16" s="221" t="s">
        <v>406</v>
      </c>
      <c r="H16" s="16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row>
    <row r="17" spans="1:8" s="139" customFormat="1" ht="33" customHeight="1">
      <c r="A17" s="36"/>
      <c r="B17" s="41"/>
      <c r="C17" s="30" t="s">
        <v>407</v>
      </c>
      <c r="D17" s="42" t="s">
        <v>473</v>
      </c>
      <c r="E17" s="42" t="s">
        <v>474</v>
      </c>
      <c r="F17" s="42" t="s">
        <v>473</v>
      </c>
      <c r="G17" s="42" t="s">
        <v>474</v>
      </c>
      <c r="H17" s="77"/>
    </row>
    <row r="18" spans="1:243" s="138" customFormat="1" ht="45.75" customHeight="1">
      <c r="A18" s="36"/>
      <c r="B18" s="41"/>
      <c r="C18" s="30"/>
      <c r="D18" s="42" t="s">
        <v>335</v>
      </c>
      <c r="E18" s="42" t="s">
        <v>475</v>
      </c>
      <c r="F18" s="42" t="s">
        <v>335</v>
      </c>
      <c r="G18" s="42" t="s">
        <v>475</v>
      </c>
      <c r="H18" s="77"/>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row>
    <row r="19" spans="1:243" s="138" customFormat="1" ht="36" customHeight="1">
      <c r="A19" s="36"/>
      <c r="B19" s="41" t="s">
        <v>425</v>
      </c>
      <c r="C19" s="30" t="s">
        <v>426</v>
      </c>
      <c r="D19" s="42" t="s">
        <v>427</v>
      </c>
      <c r="E19" s="42" t="s">
        <v>428</v>
      </c>
      <c r="F19" s="42" t="s">
        <v>427</v>
      </c>
      <c r="G19" s="42" t="s">
        <v>428</v>
      </c>
      <c r="H19" s="77"/>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row>
    <row r="20" spans="1:243" s="138" customFormat="1" ht="21" customHeight="1">
      <c r="A20" s="36"/>
      <c r="B20" s="41"/>
      <c r="C20" s="30" t="s">
        <v>429</v>
      </c>
      <c r="D20" s="42" t="s">
        <v>430</v>
      </c>
      <c r="E20" s="42" t="s">
        <v>431</v>
      </c>
      <c r="F20" s="42" t="s">
        <v>430</v>
      </c>
      <c r="G20" s="42" t="s">
        <v>431</v>
      </c>
      <c r="H20" s="77"/>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row>
    <row r="21" spans="1:243" s="138" customFormat="1" ht="21" customHeight="1">
      <c r="A21" s="36"/>
      <c r="B21" s="41"/>
      <c r="C21" s="30"/>
      <c r="D21" s="42" t="s">
        <v>432</v>
      </c>
      <c r="E21" s="42" t="s">
        <v>377</v>
      </c>
      <c r="F21" s="42" t="s">
        <v>432</v>
      </c>
      <c r="G21" s="42" t="s">
        <v>377</v>
      </c>
      <c r="H21" s="77"/>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row>
    <row r="22" spans="1:243" s="138" customFormat="1" ht="21" customHeight="1">
      <c r="A22" s="36"/>
      <c r="B22" s="41"/>
      <c r="C22" s="30"/>
      <c r="D22" s="42" t="s">
        <v>433</v>
      </c>
      <c r="E22" s="42" t="s">
        <v>434</v>
      </c>
      <c r="F22" s="42" t="s">
        <v>433</v>
      </c>
      <c r="G22" s="42" t="s">
        <v>434</v>
      </c>
      <c r="H22" s="77"/>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row>
    <row r="23" spans="1:243" s="138" customFormat="1" ht="21" customHeight="1">
      <c r="A23" s="36"/>
      <c r="B23" s="41"/>
      <c r="C23" s="30"/>
      <c r="D23" s="42" t="s">
        <v>435</v>
      </c>
      <c r="E23" s="42" t="s">
        <v>436</v>
      </c>
      <c r="F23" s="42" t="s">
        <v>435</v>
      </c>
      <c r="G23" s="42" t="s">
        <v>436</v>
      </c>
      <c r="H23" s="77"/>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row>
    <row r="24" spans="1:243" s="138" customFormat="1" ht="21" customHeight="1">
      <c r="A24" s="36"/>
      <c r="B24" s="41"/>
      <c r="C24" s="30" t="s">
        <v>451</v>
      </c>
      <c r="D24" s="42" t="s">
        <v>452</v>
      </c>
      <c r="E24" s="42" t="s">
        <v>453</v>
      </c>
      <c r="F24" s="42" t="s">
        <v>452</v>
      </c>
      <c r="G24" s="42" t="s">
        <v>453</v>
      </c>
      <c r="H24" s="77"/>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row>
    <row r="25" spans="1:243" s="138" customFormat="1" ht="27" customHeight="1">
      <c r="A25" s="36"/>
      <c r="B25" s="41"/>
      <c r="C25" s="30" t="s">
        <v>454</v>
      </c>
      <c r="D25" s="42" t="s">
        <v>455</v>
      </c>
      <c r="E25" s="42" t="s">
        <v>456</v>
      </c>
      <c r="F25" s="42" t="s">
        <v>455</v>
      </c>
      <c r="G25" s="42" t="s">
        <v>456</v>
      </c>
      <c r="H25" s="77"/>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row>
    <row r="26" spans="1:243" s="138" customFormat="1" ht="27" customHeight="1">
      <c r="A26" s="36"/>
      <c r="B26" s="37" t="s">
        <v>457</v>
      </c>
      <c r="C26" s="30" t="s">
        <v>458</v>
      </c>
      <c r="D26" s="42" t="s">
        <v>459</v>
      </c>
      <c r="E26" s="42" t="s">
        <v>446</v>
      </c>
      <c r="F26" s="42" t="s">
        <v>459</v>
      </c>
      <c r="G26" s="42" t="s">
        <v>446</v>
      </c>
      <c r="H26" s="77"/>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139"/>
      <c r="FC26" s="13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row>
    <row r="27" spans="1:243" s="138" customFormat="1" ht="21" customHeight="1">
      <c r="A27" s="171"/>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row>
    <row r="28" ht="13.5">
      <c r="A28" s="172"/>
    </row>
    <row r="29" ht="13.5">
      <c r="A29" s="172"/>
    </row>
    <row r="30" ht="13.5">
      <c r="A30" s="172"/>
    </row>
    <row r="31" ht="13.5">
      <c r="A31" s="172"/>
    </row>
    <row r="32" ht="13.5">
      <c r="A32" s="172"/>
    </row>
    <row r="33" ht="13.5">
      <c r="A33" s="172"/>
    </row>
    <row r="34" ht="13.5">
      <c r="A34" s="172"/>
    </row>
    <row r="35" ht="13.5">
      <c r="A35" s="172"/>
    </row>
    <row r="36" ht="13.5">
      <c r="A36" s="172"/>
    </row>
    <row r="37" ht="13.5">
      <c r="A37" s="172"/>
    </row>
    <row r="38" ht="13.5">
      <c r="A38" s="172"/>
    </row>
    <row r="39" ht="13.5">
      <c r="A39" s="172"/>
    </row>
    <row r="40" ht="13.5">
      <c r="A40" s="172"/>
    </row>
    <row r="41" ht="13.5">
      <c r="A41" s="172"/>
    </row>
    <row r="42" ht="13.5">
      <c r="A42" s="172"/>
    </row>
    <row r="43" ht="13.5">
      <c r="A43" s="172"/>
    </row>
    <row r="44" ht="13.5">
      <c r="A44" s="172"/>
    </row>
    <row r="45" ht="13.5">
      <c r="A45" s="172"/>
    </row>
    <row r="46" ht="13.5">
      <c r="A46" s="172"/>
    </row>
    <row r="47" ht="13.5">
      <c r="A47" s="172"/>
    </row>
    <row r="48" ht="13.5">
      <c r="A48" s="172"/>
    </row>
  </sheetData>
  <sheetProtection/>
  <mergeCells count="23">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26"/>
    <mergeCell ref="B11:B18"/>
    <mergeCell ref="B19:B25"/>
    <mergeCell ref="C12:C15"/>
    <mergeCell ref="C17:C18"/>
    <mergeCell ref="C20:C23"/>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xl/worksheets/sheet9.xml><?xml version="1.0" encoding="utf-8"?>
<worksheet xmlns="http://schemas.openxmlformats.org/spreadsheetml/2006/main" xmlns:r="http://schemas.openxmlformats.org/officeDocument/2006/relationships">
  <dimension ref="A1:II39"/>
  <sheetViews>
    <sheetView workbookViewId="0" topLeftCell="A1">
      <selection activeCell="L9" sqref="L9"/>
    </sheetView>
  </sheetViews>
  <sheetFormatPr defaultColWidth="12" defaultRowHeight="12.75"/>
  <cols>
    <col min="1" max="1" width="15.83203125" style="1" customWidth="1"/>
    <col min="2" max="2" width="9.33203125" style="1" customWidth="1"/>
    <col min="3" max="3" width="18.16015625" style="1" customWidth="1"/>
    <col min="4" max="4" width="8.33203125" style="1" customWidth="1"/>
    <col min="5" max="5" width="7.66015625" style="1" customWidth="1"/>
    <col min="6" max="6" width="25" style="1" customWidth="1"/>
    <col min="7" max="7" width="14" style="1" customWidth="1"/>
    <col min="8" max="8" width="17.83203125" style="1" customWidth="1"/>
    <col min="9" max="243" width="12" style="1" customWidth="1"/>
    <col min="244" max="16384" width="12" style="2" customWidth="1"/>
  </cols>
  <sheetData>
    <row r="1" spans="1:243" s="2" customFormat="1" ht="13.5">
      <c r="A1" s="6" t="s">
        <v>461</v>
      </c>
      <c r="B1" s="7"/>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8" s="2" customFormat="1" ht="42" customHeight="1">
      <c r="A2" s="8" t="s">
        <v>462</v>
      </c>
      <c r="B2" s="9"/>
      <c r="C2" s="9"/>
      <c r="D2" s="9"/>
      <c r="E2" s="9"/>
      <c r="F2" s="9"/>
      <c r="G2" s="9"/>
      <c r="H2" s="9"/>
    </row>
    <row r="3" spans="1:243" s="3" customFormat="1" ht="21" customHeight="1">
      <c r="A3" s="10" t="s">
        <v>205</v>
      </c>
      <c r="B3" s="11"/>
      <c r="C3" s="11" t="s">
        <v>476</v>
      </c>
      <c r="D3" s="11"/>
      <c r="E3" s="11"/>
      <c r="F3" s="11"/>
      <c r="G3" s="11"/>
      <c r="H3" s="12"/>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row>
    <row r="4" spans="1:243" s="3" customFormat="1" ht="21" customHeight="1">
      <c r="A4" s="13" t="s">
        <v>463</v>
      </c>
      <c r="B4" s="14"/>
      <c r="C4" s="14" t="s">
        <v>319</v>
      </c>
      <c r="D4" s="14" t="s">
        <v>464</v>
      </c>
      <c r="E4" s="14" t="s">
        <v>465</v>
      </c>
      <c r="F4" s="14"/>
      <c r="G4" s="14"/>
      <c r="H4" s="1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row>
    <row r="5" spans="1:243" s="3" customFormat="1" ht="21" customHeight="1">
      <c r="A5" s="16" t="s">
        <v>466</v>
      </c>
      <c r="B5" s="17"/>
      <c r="C5" s="18" t="s">
        <v>7</v>
      </c>
      <c r="D5" s="19"/>
      <c r="E5" s="19"/>
      <c r="F5" s="20" t="s">
        <v>8</v>
      </c>
      <c r="G5" s="19"/>
      <c r="H5" s="2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row>
    <row r="6" spans="1:243" s="4" customFormat="1" ht="21" customHeight="1">
      <c r="A6" s="16"/>
      <c r="B6" s="17"/>
      <c r="C6" s="22" t="s">
        <v>467</v>
      </c>
      <c r="D6" s="23"/>
      <c r="E6" s="24"/>
      <c r="F6" s="25">
        <v>5.2502</v>
      </c>
      <c r="G6" s="24"/>
      <c r="H6" s="2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row>
    <row r="7" spans="1:243" s="3" customFormat="1" ht="21" customHeight="1">
      <c r="A7" s="16"/>
      <c r="B7" s="17"/>
      <c r="C7" s="22" t="s">
        <v>468</v>
      </c>
      <c r="D7" s="23"/>
      <c r="E7" s="24"/>
      <c r="F7" s="25">
        <v>5.2502</v>
      </c>
      <c r="G7" s="24"/>
      <c r="H7" s="2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row>
    <row r="8" spans="1:243" s="3" customFormat="1" ht="21" customHeight="1">
      <c r="A8" s="27"/>
      <c r="B8" s="28"/>
      <c r="C8" s="22" t="s">
        <v>469</v>
      </c>
      <c r="D8" s="23"/>
      <c r="E8" s="24"/>
      <c r="F8" s="25"/>
      <c r="G8" s="24"/>
      <c r="H8" s="2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row>
    <row r="9" spans="1:243" s="5" customFormat="1" ht="109.5" customHeight="1">
      <c r="A9" s="29" t="s">
        <v>470</v>
      </c>
      <c r="B9" s="30"/>
      <c r="C9" s="117"/>
      <c r="D9" s="118"/>
      <c r="E9" s="118"/>
      <c r="F9" s="90" t="s">
        <v>477</v>
      </c>
      <c r="G9" s="90"/>
      <c r="H9" s="90"/>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row>
    <row r="10" spans="1:243" s="5" customFormat="1" ht="21" customHeight="1">
      <c r="A10" s="36" t="s">
        <v>327</v>
      </c>
      <c r="B10" s="37" t="s">
        <v>328</v>
      </c>
      <c r="C10" s="37" t="s">
        <v>329</v>
      </c>
      <c r="D10" s="37" t="s">
        <v>330</v>
      </c>
      <c r="E10" s="38" t="s">
        <v>331</v>
      </c>
      <c r="F10" s="39" t="s">
        <v>330</v>
      </c>
      <c r="G10" s="37" t="s">
        <v>331</v>
      </c>
      <c r="H10" s="40" t="s">
        <v>332</v>
      </c>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row>
    <row r="11" spans="1:243" s="5" customFormat="1" ht="31.5" customHeight="1">
      <c r="A11" s="36"/>
      <c r="B11" s="41" t="s">
        <v>333</v>
      </c>
      <c r="C11" s="108" t="s">
        <v>334</v>
      </c>
      <c r="D11" s="42"/>
      <c r="E11" s="42"/>
      <c r="F11" s="76" t="s">
        <v>478</v>
      </c>
      <c r="G11" s="214" t="s">
        <v>479</v>
      </c>
      <c r="H11" s="127"/>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row>
    <row r="12" spans="1:243" s="5" customFormat="1" ht="25.5" customHeight="1">
      <c r="A12" s="36"/>
      <c r="B12" s="41"/>
      <c r="C12" s="111"/>
      <c r="D12" s="42"/>
      <c r="E12" s="42"/>
      <c r="F12" s="76" t="s">
        <v>480</v>
      </c>
      <c r="G12" s="214" t="s">
        <v>481</v>
      </c>
      <c r="H12" s="127"/>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row>
    <row r="13" spans="1:243" s="5" customFormat="1" ht="21" customHeight="1">
      <c r="A13" s="36"/>
      <c r="B13" s="41"/>
      <c r="C13" s="30" t="s">
        <v>375</v>
      </c>
      <c r="D13" s="42"/>
      <c r="E13" s="42"/>
      <c r="F13" s="76" t="s">
        <v>482</v>
      </c>
      <c r="G13" s="215" t="s">
        <v>377</v>
      </c>
      <c r="H13" s="127"/>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row>
    <row r="14" spans="1:243" s="5" customFormat="1" ht="21" customHeight="1">
      <c r="A14" s="36"/>
      <c r="B14" s="41"/>
      <c r="C14" s="30" t="s">
        <v>404</v>
      </c>
      <c r="D14" s="42"/>
      <c r="E14" s="43"/>
      <c r="F14" s="76" t="s">
        <v>483</v>
      </c>
      <c r="G14" s="130" t="s">
        <v>406</v>
      </c>
      <c r="H14" s="127"/>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row>
    <row r="15" spans="1:8" s="6" customFormat="1" ht="33" customHeight="1">
      <c r="A15" s="36"/>
      <c r="B15" s="41"/>
      <c r="C15" s="30" t="s">
        <v>407</v>
      </c>
      <c r="D15" s="42"/>
      <c r="E15" s="42"/>
      <c r="F15" s="76" t="s">
        <v>473</v>
      </c>
      <c r="G15" s="128" t="s">
        <v>474</v>
      </c>
      <c r="H15" s="130"/>
    </row>
    <row r="16" spans="1:243" s="5" customFormat="1" ht="21" customHeight="1">
      <c r="A16" s="36"/>
      <c r="B16" s="41" t="s">
        <v>425</v>
      </c>
      <c r="C16" s="30" t="s">
        <v>429</v>
      </c>
      <c r="D16" s="42"/>
      <c r="E16" s="42"/>
      <c r="F16" s="76" t="s">
        <v>484</v>
      </c>
      <c r="G16" s="215" t="s">
        <v>377</v>
      </c>
      <c r="H16" s="130"/>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row>
    <row r="17" spans="1:243" s="5" customFormat="1" ht="27" customHeight="1">
      <c r="A17" s="36"/>
      <c r="B17" s="37" t="s">
        <v>457</v>
      </c>
      <c r="C17" s="30" t="s">
        <v>458</v>
      </c>
      <c r="D17" s="42"/>
      <c r="E17" s="42"/>
      <c r="F17" s="76" t="s">
        <v>485</v>
      </c>
      <c r="G17" s="128" t="s">
        <v>486</v>
      </c>
      <c r="H17" s="130"/>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row>
    <row r="18" spans="1:243" s="5" customFormat="1" ht="21" customHeight="1">
      <c r="A18" s="59"/>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row>
    <row r="19" spans="1:243" s="2" customFormat="1" ht="13.5">
      <c r="A19" s="60"/>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row>
    <row r="20" spans="1:243" s="2" customFormat="1" ht="13.5">
      <c r="A20" s="60"/>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row>
    <row r="21" spans="1:243" s="2" customFormat="1" ht="13.5">
      <c r="A21" s="60"/>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row>
    <row r="22" spans="1:243" s="2" customFormat="1" ht="13.5">
      <c r="A22" s="60"/>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row>
    <row r="23" spans="1:243" s="2" customFormat="1" ht="13.5">
      <c r="A23" s="6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row>
    <row r="24" spans="1:243" s="2" customFormat="1" ht="13.5">
      <c r="A24" s="60"/>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row>
    <row r="25" spans="1:243" s="2" customFormat="1" ht="13.5">
      <c r="A25" s="6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row>
    <row r="26" spans="1:243" s="2" customFormat="1" ht="13.5">
      <c r="A26" s="60"/>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row>
    <row r="27" spans="1:243" s="2" customFormat="1" ht="13.5">
      <c r="A27" s="60"/>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row>
    <row r="28" spans="1:243" s="2" customFormat="1" ht="13.5">
      <c r="A28" s="60"/>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row>
    <row r="29" spans="1:243" s="2" customFormat="1" ht="13.5">
      <c r="A29" s="60"/>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row>
    <row r="30" spans="1:243" s="2" customFormat="1" ht="13.5">
      <c r="A30" s="60"/>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row>
    <row r="31" spans="1:243" s="2" customFormat="1" ht="13.5">
      <c r="A31" s="60"/>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row>
    <row r="32" spans="1:243" s="2" customFormat="1" ht="13.5">
      <c r="A32" s="60"/>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row>
    <row r="33" spans="1:243" s="2" customFormat="1" ht="13.5">
      <c r="A33" s="60"/>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row>
    <row r="34" spans="1:243" s="2" customFormat="1" ht="13.5">
      <c r="A34" s="60"/>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row>
    <row r="35" spans="1:243" s="2" customFormat="1" ht="13.5">
      <c r="A35" s="60"/>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row>
    <row r="36" spans="1:243" s="2" customFormat="1" ht="13.5">
      <c r="A36" s="60"/>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row>
    <row r="37" spans="1:243" s="2" customFormat="1" ht="13.5">
      <c r="A37" s="60"/>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row>
    <row r="38" spans="1:243" s="2" customFormat="1" ht="13.5">
      <c r="A38" s="60"/>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row>
    <row r="39" spans="1:243" s="2" customFormat="1" ht="13.5">
      <c r="A39" s="60"/>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row>
  </sheetData>
  <sheetProtection/>
  <mergeCells count="20">
    <mergeCell ref="A2:H2"/>
    <mergeCell ref="A3:B3"/>
    <mergeCell ref="C3:H3"/>
    <mergeCell ref="A4:B4"/>
    <mergeCell ref="E4:H4"/>
    <mergeCell ref="C5:E5"/>
    <mergeCell ref="F5:H5"/>
    <mergeCell ref="D6:E6"/>
    <mergeCell ref="F6:H6"/>
    <mergeCell ref="D7:E7"/>
    <mergeCell ref="F7:H7"/>
    <mergeCell ref="D8:E8"/>
    <mergeCell ref="F8:H8"/>
    <mergeCell ref="A9:B9"/>
    <mergeCell ref="C9:E9"/>
    <mergeCell ref="F9:H9"/>
    <mergeCell ref="A10:A17"/>
    <mergeCell ref="B11:B15"/>
    <mergeCell ref="C11:C12"/>
    <mergeCell ref="A5:B8"/>
  </mergeCells>
  <printOptions horizontalCentered="1"/>
  <pageMargins left="0.39305555555555555" right="0.39305555555555555" top="0.5111111111111111" bottom="0.38958333333333334" header="0.5111111111111111" footer="0.5111111111111111"/>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gzcz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CurUserName</dc:creator>
  <cp:keywords/>
  <dc:description/>
  <cp:lastModifiedBy>Administrator</cp:lastModifiedBy>
  <cp:lastPrinted>2014-05-05T07:29:46Z</cp:lastPrinted>
  <dcterms:created xsi:type="dcterms:W3CDTF">2013-03-04T08:22:18Z</dcterms:created>
  <dcterms:modified xsi:type="dcterms:W3CDTF">2022-12-06T01:10:47Z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C5D088AF45EE48D0BBF51A72298771D8</vt:lpwstr>
  </property>
  <property fmtid="{D5CDD505-2E9C-101B-9397-08002B2CF9AE}" pid="5" name="KSOReadingLayo">
    <vt:bool>true</vt:bool>
  </property>
</Properties>
</file>